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S MQ\Desktop\Nueva carpeta (2)\"/>
    </mc:Choice>
  </mc:AlternateContent>
  <bookViews>
    <workbookView xWindow="120" yWindow="45" windowWidth="17490" windowHeight="10035" tabRatio="752" firstSheet="1" activeTab="2"/>
  </bookViews>
  <sheets>
    <sheet name="MADRID ROCKMUSIC" sheetId="4" r:id="rId1"/>
    <sheet name="ACADEMIA EL EMPOLLON" sheetId="3" r:id="rId2"/>
    <sheet name="BANCO DE MOLDAVIA" sheetId="2" r:id="rId3"/>
    <sheet name="BIBLIOTECA EL LIBRO" sheetId="1" r:id="rId4"/>
    <sheet name="HOTEL RITZ" sheetId="5" r:id="rId5"/>
    <sheet name="NOMINA" sheetId="6" r:id="rId6"/>
  </sheets>
  <calcPr calcId="162913"/>
</workbook>
</file>

<file path=xl/calcChain.xml><?xml version="1.0" encoding="utf-8"?>
<calcChain xmlns="http://schemas.openxmlformats.org/spreadsheetml/2006/main">
  <c r="H29" i="3" l="1"/>
  <c r="H28" i="3"/>
  <c r="I8" i="3"/>
  <c r="I10" i="3"/>
  <c r="I11" i="3"/>
  <c r="I12" i="3"/>
  <c r="I14" i="3"/>
  <c r="I15" i="3"/>
  <c r="I16" i="3"/>
  <c r="I18" i="3"/>
  <c r="I19" i="3"/>
  <c r="I20" i="3"/>
  <c r="I7" i="3"/>
  <c r="H8" i="3"/>
  <c r="H24" i="3" s="1"/>
  <c r="H9" i="3"/>
  <c r="I9" i="3" s="1"/>
  <c r="H10" i="3"/>
  <c r="H11" i="3"/>
  <c r="H12" i="3"/>
  <c r="H13" i="3"/>
  <c r="I13" i="3" s="1"/>
  <c r="H14" i="3"/>
  <c r="H15" i="3"/>
  <c r="H16" i="3"/>
  <c r="H17" i="3"/>
  <c r="I17" i="3" s="1"/>
  <c r="H18" i="3"/>
  <c r="H19" i="3"/>
  <c r="H20" i="3"/>
  <c r="H21" i="3"/>
  <c r="I21" i="3" s="1"/>
  <c r="H7" i="3"/>
  <c r="H26" i="3" s="1"/>
  <c r="L25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8" i="4"/>
  <c r="L26" i="4" s="1"/>
  <c r="I12" i="4"/>
  <c r="I16" i="4"/>
  <c r="I20" i="4"/>
  <c r="H9" i="4"/>
  <c r="H12" i="4"/>
  <c r="H13" i="4"/>
  <c r="H16" i="4"/>
  <c r="H17" i="4"/>
  <c r="H20" i="4"/>
  <c r="H21" i="4"/>
  <c r="G9" i="4"/>
  <c r="I9" i="4" s="1"/>
  <c r="G10" i="4"/>
  <c r="H10" i="4" s="1"/>
  <c r="G12" i="4"/>
  <c r="G13" i="4"/>
  <c r="I13" i="4" s="1"/>
  <c r="G14" i="4"/>
  <c r="H14" i="4" s="1"/>
  <c r="G16" i="4"/>
  <c r="G17" i="4"/>
  <c r="I17" i="4" s="1"/>
  <c r="G18" i="4"/>
  <c r="H18" i="4" s="1"/>
  <c r="G20" i="4"/>
  <c r="G21" i="4"/>
  <c r="I21" i="4" s="1"/>
  <c r="G22" i="4"/>
  <c r="H22" i="4" s="1"/>
  <c r="E9" i="4"/>
  <c r="E10" i="4"/>
  <c r="E11" i="4"/>
  <c r="G11" i="4" s="1"/>
  <c r="E12" i="4"/>
  <c r="E13" i="4"/>
  <c r="E14" i="4"/>
  <c r="E15" i="4"/>
  <c r="G15" i="4" s="1"/>
  <c r="E16" i="4"/>
  <c r="E17" i="4"/>
  <c r="E18" i="4"/>
  <c r="E19" i="4"/>
  <c r="G19" i="4" s="1"/>
  <c r="E20" i="4"/>
  <c r="E21" i="4"/>
  <c r="E22" i="4"/>
  <c r="E8" i="4"/>
  <c r="G8" i="4" s="1"/>
  <c r="H8" i="4" l="1"/>
  <c r="I8" i="4" s="1"/>
  <c r="H19" i="4"/>
  <c r="I19" i="4" s="1"/>
  <c r="H11" i="4"/>
  <c r="I11" i="4" s="1"/>
  <c r="H15" i="4"/>
  <c r="I15" i="4" s="1"/>
  <c r="L28" i="4"/>
  <c r="H25" i="3"/>
  <c r="L27" i="4"/>
  <c r="I22" i="4"/>
  <c r="I18" i="4"/>
  <c r="I14" i="4"/>
  <c r="I10" i="4"/>
  <c r="I29" i="2"/>
  <c r="I28" i="2"/>
  <c r="F9" i="5" l="1"/>
  <c r="F10" i="5"/>
  <c r="F11" i="5"/>
  <c r="F12" i="5"/>
  <c r="F13" i="5"/>
  <c r="F14" i="5"/>
  <c r="F15" i="5"/>
  <c r="F16" i="5"/>
  <c r="F17" i="5"/>
  <c r="F8" i="5"/>
</calcChain>
</file>

<file path=xl/comments1.xml><?xml version="1.0" encoding="utf-8"?>
<comments xmlns="http://schemas.openxmlformats.org/spreadsheetml/2006/main">
  <authors>
    <author>junio-1619</author>
  </authors>
  <commentList>
    <comment ref="G8" authorId="0" shapeId="0">
      <text>
        <r>
          <rPr>
            <b/>
            <sz val="9"/>
            <color indexed="81"/>
            <rFont val="Tahoma"/>
            <family val="2"/>
          </rPr>
          <t>LA BONIFICACION DEL ESTADO DEPENDE DEL ESTADO CIVIL</t>
        </r>
      </text>
    </comment>
  </commentList>
</comments>
</file>

<file path=xl/comments2.xml><?xml version="1.0" encoding="utf-8"?>
<comments xmlns="http://schemas.openxmlformats.org/spreadsheetml/2006/main">
  <authors>
    <author>junio-1619</author>
  </authors>
  <commentList>
    <comment ref="G8" authorId="0" shapeId="0">
      <text>
        <r>
          <rPr>
            <b/>
            <sz val="9"/>
            <color indexed="81"/>
            <rFont val="Tahoma"/>
            <family val="2"/>
          </rPr>
          <t xml:space="preserve">numero de dias de retraso
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por cada dia de retraso 2,5€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>según la demora que tenga, le felicito, le quitamos el carnet...</t>
        </r>
      </text>
    </comment>
  </commentList>
</comments>
</file>

<file path=xl/sharedStrings.xml><?xml version="1.0" encoding="utf-8"?>
<sst xmlns="http://schemas.openxmlformats.org/spreadsheetml/2006/main" count="247" uniqueCount="157">
  <si>
    <t>ALUMNOS</t>
  </si>
  <si>
    <t>F. ENTRADA</t>
  </si>
  <si>
    <t>F. SALIDA</t>
  </si>
  <si>
    <t>DIAS</t>
  </si>
  <si>
    <t>DEMORA</t>
  </si>
  <si>
    <t>MULTA</t>
  </si>
  <si>
    <t>OBSERVACIONES</t>
  </si>
  <si>
    <t>CESAR</t>
  </si>
  <si>
    <t>PACO</t>
  </si>
  <si>
    <t>JUAN</t>
  </si>
  <si>
    <t>CARLOS</t>
  </si>
  <si>
    <t>ALBERTO</t>
  </si>
  <si>
    <t>ESTHER</t>
  </si>
  <si>
    <t>ANA</t>
  </si>
  <si>
    <t>MILA</t>
  </si>
  <si>
    <t>MIGUEL</t>
  </si>
  <si>
    <t>MARTA</t>
  </si>
  <si>
    <t>TOTAL</t>
  </si>
  <si>
    <t>MAXIMO DIA</t>
  </si>
  <si>
    <t>DIAS DEMORA</t>
  </si>
  <si>
    <t>Felicitar</t>
  </si>
  <si>
    <t>Quitar carnet 1 semana</t>
  </si>
  <si>
    <t>Quitar carnet 2 semanas</t>
  </si>
  <si>
    <t>Quitar carnet 1mes</t>
  </si>
  <si>
    <t>Pagar el libro</t>
  </si>
  <si>
    <t>Retirada del carnet</t>
  </si>
  <si>
    <t>BONIF. HIJOS</t>
  </si>
  <si>
    <t>SEG. SOCIAL</t>
  </si>
  <si>
    <t>VENDEDOR</t>
  </si>
  <si>
    <t>PUESTO</t>
  </si>
  <si>
    <t>SUELDO BASE</t>
  </si>
  <si>
    <t>E.CIVIL</t>
  </si>
  <si>
    <t>Nº HIJOS</t>
  </si>
  <si>
    <t>BONIF. ESTADO</t>
  </si>
  <si>
    <t>BRUTO</t>
  </si>
  <si>
    <t>NETO</t>
  </si>
  <si>
    <t>Alberto</t>
  </si>
  <si>
    <t>Comercial</t>
  </si>
  <si>
    <t>Ana</t>
  </si>
  <si>
    <t>Aux. Administrativo</t>
  </si>
  <si>
    <t>Carlos</t>
  </si>
  <si>
    <t>Asesor Fiscal</t>
  </si>
  <si>
    <t>César</t>
  </si>
  <si>
    <t>Jefe de Cuentas</t>
  </si>
  <si>
    <t>Esther</t>
  </si>
  <si>
    <t>Atención Cliente</t>
  </si>
  <si>
    <t>Juan</t>
  </si>
  <si>
    <t>Relaciones públicas</t>
  </si>
  <si>
    <t>Marta</t>
  </si>
  <si>
    <t>Miguel</t>
  </si>
  <si>
    <t>Contable</t>
  </si>
  <si>
    <t>Mila</t>
  </si>
  <si>
    <t>Paco</t>
  </si>
  <si>
    <t>Rosa</t>
  </si>
  <si>
    <t>SUELDOS</t>
  </si>
  <si>
    <t>SUELDO MAX.</t>
  </si>
  <si>
    <t>SUELDO MIN.</t>
  </si>
  <si>
    <t>MEDIO SUELDO</t>
  </si>
  <si>
    <t>SOLTERO</t>
  </si>
  <si>
    <t>CASADO</t>
  </si>
  <si>
    <t>VIUDO</t>
  </si>
  <si>
    <t>DIVORCIADO</t>
  </si>
  <si>
    <t>Nº SOLTERO</t>
  </si>
  <si>
    <t>Nº CASADOS</t>
  </si>
  <si>
    <t>Nº VIUDOS</t>
  </si>
  <si>
    <t>NºDIVORCIADOS</t>
  </si>
  <si>
    <t>WINDOWS</t>
  </si>
  <si>
    <t>WORD</t>
  </si>
  <si>
    <t>EXCEL</t>
  </si>
  <si>
    <t>ACCESS</t>
  </si>
  <si>
    <t>NOTA MEDIA</t>
  </si>
  <si>
    <t>CALIFICACIONES</t>
  </si>
  <si>
    <t>Paco López</t>
  </si>
  <si>
    <t>Ana Leiva</t>
  </si>
  <si>
    <t>Carlos Pérez</t>
  </si>
  <si>
    <t>Miguel García</t>
  </si>
  <si>
    <t>Marta Gómez</t>
  </si>
  <si>
    <t>Juan Alvarez</t>
  </si>
  <si>
    <t>Cesar Martín</t>
  </si>
  <si>
    <t>Luis Prado</t>
  </si>
  <si>
    <t>Carmen Alcaide</t>
  </si>
  <si>
    <t>Sonia Díaz</t>
  </si>
  <si>
    <t>Gerardo Sanz</t>
  </si>
  <si>
    <t>Elisa Ruiz</t>
  </si>
  <si>
    <t>Belén Estrada</t>
  </si>
  <si>
    <t>Roberto Rodriguez</t>
  </si>
  <si>
    <t>Daniel Sánchez</t>
  </si>
  <si>
    <t>Suficiente</t>
  </si>
  <si>
    <t>Bien</t>
  </si>
  <si>
    <t>Notable</t>
  </si>
  <si>
    <t>Sobresaliente</t>
  </si>
  <si>
    <t>POWERPOINT</t>
  </si>
  <si>
    <t>insuficiente</t>
  </si>
  <si>
    <t>NOTA MEDIA MAS ALTA</t>
  </si>
  <si>
    <t>NOTA MEDIA MAS BAJA</t>
  </si>
  <si>
    <t>MEDIA DE LAS NOTAS MEDIAS</t>
  </si>
  <si>
    <t>Nº APROBADOS EN EXCEL</t>
  </si>
  <si>
    <t>Nº SUSPENSOS EN ACCESS</t>
  </si>
  <si>
    <t>CLIENTE</t>
  </si>
  <si>
    <t>PRECIOS</t>
  </si>
  <si>
    <t>Nº ENTRADAS</t>
  </si>
  <si>
    <t>IMPORTE</t>
  </si>
  <si>
    <t>IVA</t>
  </si>
  <si>
    <t>REGALO</t>
  </si>
  <si>
    <t>Oferta</t>
  </si>
  <si>
    <t>Rebaja</t>
  </si>
  <si>
    <t>Ocasión</t>
  </si>
  <si>
    <t>Gorra</t>
  </si>
  <si>
    <t>Mochila</t>
  </si>
  <si>
    <t>Llavero</t>
  </si>
  <si>
    <t>Nº ENTRADAS VENDIDAS</t>
  </si>
  <si>
    <t>Nº GORRAS REGALADAS</t>
  </si>
  <si>
    <t>Nº LLAVEROS REGALADOS</t>
  </si>
  <si>
    <t>Nº MOCHILAS REGALADAS</t>
  </si>
  <si>
    <t>REGALOS</t>
  </si>
  <si>
    <t>C</t>
  </si>
  <si>
    <t>B</t>
  </si>
  <si>
    <t>A</t>
  </si>
  <si>
    <t>TOTALES</t>
  </si>
  <si>
    <t>TOTAL REGALOS</t>
  </si>
  <si>
    <t>PRECIO/NOCHE</t>
  </si>
  <si>
    <t>TIPO HABITACION</t>
  </si>
  <si>
    <t>Nº HORAS EXTRAS</t>
  </si>
  <si>
    <t>PLUS HORAS EXRAS</t>
  </si>
  <si>
    <t>ANTIGÜEDAD</t>
  </si>
  <si>
    <t>PLUS ANTIGÜEDAD</t>
  </si>
  <si>
    <t>PLUS HIJOS</t>
  </si>
  <si>
    <t>SUELDO BRUTO</t>
  </si>
  <si>
    <t>SEG SOCIAL</t>
  </si>
  <si>
    <t>IRPF</t>
  </si>
  <si>
    <t>SUELDO NETO</t>
  </si>
  <si>
    <t>TRABAJADOR 1</t>
  </si>
  <si>
    <t>TRABAJADOR 2</t>
  </si>
  <si>
    <t>TRABAJADOR 3</t>
  </si>
  <si>
    <t>TRABAJADOR 4</t>
  </si>
  <si>
    <t>TRABAJADOR 5</t>
  </si>
  <si>
    <t>TRABAJADOR 6</t>
  </si>
  <si>
    <t>TRABAJADOR 7</t>
  </si>
  <si>
    <t>TRABAJADOR 8</t>
  </si>
  <si>
    <t>ANTIGÜEDAD (AÑOS)</t>
  </si>
  <si>
    <t>AÑOS</t>
  </si>
  <si>
    <t>EUROS</t>
  </si>
  <si>
    <t>SEG.SOCIAL</t>
  </si>
  <si>
    <t>PLUS POR HIJO</t>
  </si>
  <si>
    <t>HORA EXTRA</t>
  </si>
  <si>
    <t>iva</t>
  </si>
  <si>
    <t>Cena</t>
  </si>
  <si>
    <t>Spa</t>
  </si>
  <si>
    <t>Noche Gratis</t>
  </si>
  <si>
    <t>Precio</t>
  </si>
  <si>
    <t>Regalos</t>
  </si>
  <si>
    <t>Tipo Entradas</t>
  </si>
  <si>
    <t>Nº hijos que tienen los solteros que ganan mas de 1000€</t>
  </si>
  <si>
    <t>Sueldo medio de los Comerciales que estan casados</t>
  </si>
  <si>
    <t>TOTAL CENAS</t>
  </si>
  <si>
    <t>TOTAL NOCHES GRATIS</t>
  </si>
  <si>
    <t>TOTAL 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</si>
</sst>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\ _€_-;\-* #,##0\ _€_-;_-* &quot;-&quot;??\ _€_-;_-@_-"/>
    <numFmt numFmtId="165" formatCode="#,##0.00\ &quot;€&quot;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Trebuchet MS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64" fontId="0" fillId="0" borderId="3" xfId="1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4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5" fontId="0" fillId="0" borderId="8" xfId="2" applyNumberFormat="1" applyFont="1" applyFill="1" applyBorder="1" applyAlignment="1">
      <alignment horizontal="center" vertical="center"/>
    </xf>
    <xf numFmtId="0" fontId="0" fillId="0" borderId="3" xfId="1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44" fontId="0" fillId="0" borderId="0" xfId="0" applyNumberFormat="1" applyBorder="1"/>
    <xf numFmtId="165" fontId="0" fillId="0" borderId="0" xfId="0" applyNumberFormat="1"/>
    <xf numFmtId="0" fontId="5" fillId="3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2" applyFont="1" applyBorder="1" applyAlignment="1">
      <alignment horizontal="center" vertical="center"/>
    </xf>
    <xf numFmtId="165" fontId="0" fillId="0" borderId="1" xfId="2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5" fontId="0" fillId="0" borderId="1" xfId="2" applyNumberFormat="1" applyFont="1" applyBorder="1" applyAlignment="1">
      <alignment horizontal="center"/>
    </xf>
    <xf numFmtId="0" fontId="0" fillId="0" borderId="3" xfId="0" applyBorder="1"/>
    <xf numFmtId="166" fontId="0" fillId="0" borderId="3" xfId="0" applyNumberFormat="1" applyBorder="1" applyAlignment="1">
      <alignment horizontal="center"/>
    </xf>
    <xf numFmtId="0" fontId="0" fillId="0" borderId="6" xfId="0" applyBorder="1"/>
    <xf numFmtId="166" fontId="0" fillId="0" borderId="6" xfId="0" applyNumberFormat="1" applyBorder="1" applyAlignment="1">
      <alignment horizontal="center"/>
    </xf>
    <xf numFmtId="0" fontId="0" fillId="0" borderId="8" xfId="0" applyBorder="1"/>
    <xf numFmtId="166" fontId="0" fillId="0" borderId="8" xfId="0" applyNumberFormat="1" applyBorder="1" applyAlignment="1">
      <alignment horizontal="center"/>
    </xf>
    <xf numFmtId="0" fontId="0" fillId="0" borderId="5" xfId="0" applyBorder="1" applyAlignment="1"/>
    <xf numFmtId="0" fontId="0" fillId="0" borderId="5" xfId="0" applyBorder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horizontal="center" vertical="center"/>
    </xf>
    <xf numFmtId="164" fontId="9" fillId="0" borderId="3" xfId="1" applyNumberFormat="1" applyFont="1" applyFill="1" applyBorder="1" applyAlignment="1">
      <alignment horizontal="center" vertical="center"/>
    </xf>
    <xf numFmtId="44" fontId="9" fillId="0" borderId="3" xfId="2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4" fontId="9" fillId="0" borderId="6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14" fontId="9" fillId="0" borderId="8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44" fontId="9" fillId="0" borderId="1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165" fontId="0" fillId="9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65" fontId="0" fillId="0" borderId="1" xfId="0" applyNumberFormat="1" applyBorder="1"/>
    <xf numFmtId="0" fontId="5" fillId="7" borderId="1" xfId="0" applyFont="1" applyFill="1" applyBorder="1" applyAlignment="1">
      <alignment horizontal="center"/>
    </xf>
    <xf numFmtId="9" fontId="7" fillId="0" borderId="1" xfId="0" applyNumberFormat="1" applyFont="1" applyBorder="1" applyAlignment="1">
      <alignment horizontal="center"/>
    </xf>
    <xf numFmtId="166" fontId="0" fillId="0" borderId="1" xfId="0" applyNumberFormat="1" applyBorder="1"/>
    <xf numFmtId="164" fontId="9" fillId="0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" xfId="3" applyNumberFormat="1" applyFont="1" applyBorder="1" applyAlignment="1">
      <alignment horizontal="center"/>
    </xf>
    <xf numFmtId="0" fontId="0" fillId="0" borderId="1" xfId="2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44" fontId="0" fillId="0" borderId="3" xfId="3" applyFont="1" applyBorder="1" applyAlignment="1">
      <alignment horizontal="center"/>
    </xf>
    <xf numFmtId="44" fontId="0" fillId="0" borderId="6" xfId="3" applyFont="1" applyBorder="1" applyAlignment="1">
      <alignment horizontal="center"/>
    </xf>
    <xf numFmtId="44" fontId="0" fillId="0" borderId="8" xfId="3" applyFont="1" applyBorder="1" applyAlignment="1">
      <alignment horizontal="center"/>
    </xf>
    <xf numFmtId="165" fontId="0" fillId="0" borderId="6" xfId="0" applyNumberFormat="1" applyBorder="1" applyAlignment="1">
      <alignment horizontal="center" vertical="center"/>
    </xf>
    <xf numFmtId="0" fontId="5" fillId="7" borderId="2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</cellXfs>
  <cellStyles count="4">
    <cellStyle name="Euro" xfId="2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471390</xdr:colOff>
      <xdr:row>0</xdr:row>
      <xdr:rowOff>126498</xdr:rowOff>
    </xdr:from>
    <xdr:ext cx="5667577" cy="843757"/>
    <xdr:sp macro="" textlink="">
      <xdr:nvSpPr>
        <xdr:cNvPr id="2" name="1 Rectángulo"/>
        <xdr:cNvSpPr/>
      </xdr:nvSpPr>
      <xdr:spPr>
        <a:xfrm>
          <a:off x="1995390" y="126498"/>
          <a:ext cx="5667577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1" cap="none" spc="0">
              <a:ln w="31550" cmpd="sng">
                <a:solidFill>
                  <a:srgbClr val="FF0000"/>
                </a:solidFill>
                <a:prstDash val="solid"/>
              </a:ln>
              <a:solidFill>
                <a:schemeClr val="accent6">
                  <a:tint val="15000"/>
                  <a:satMod val="200000"/>
                </a:schemeClr>
              </a:solidFill>
              <a:effectLst>
                <a:outerShdw blurRad="50800" dist="40000" dir="5400000" algn="tl" rotWithShape="0">
                  <a:srgbClr val="000000">
                    <a:shade val="5000"/>
                    <a:satMod val="120000"/>
                    <a:alpha val="33000"/>
                  </a:srgbClr>
                </a:outerShdw>
              </a:effectLst>
            </a:rPr>
            <a:t>MADRID ROCKMUSIC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333376</xdr:colOff>
      <xdr:row>0</xdr:row>
      <xdr:rowOff>78873</xdr:rowOff>
    </xdr:from>
    <xdr:ext cx="7105650" cy="718466"/>
    <xdr:sp macro="" textlink="">
      <xdr:nvSpPr>
        <xdr:cNvPr id="3" name="2 Rectángulo"/>
        <xdr:cNvSpPr/>
      </xdr:nvSpPr>
      <xdr:spPr>
        <a:xfrm>
          <a:off x="1095376" y="78873"/>
          <a:ext cx="7105650" cy="71846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4000" b="1" cap="none" spc="0">
              <a:ln w="19050" cmpd="sng">
                <a:solidFill>
                  <a:srgbClr val="00B0F0"/>
                </a:soli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  <a:reflection blurRad="6350" stA="55000" endA="300" endPos="45500" dir="5400000" sy="-100000" algn="bl" rotWithShape="0"/>
              </a:effectLst>
            </a:rPr>
            <a:t>Academia</a:t>
          </a:r>
          <a:r>
            <a:rPr lang="es-ES" sz="4000" b="1" cap="none" spc="0" baseline="0">
              <a:ln w="19050" cmpd="sng">
                <a:solidFill>
                  <a:srgbClr val="00B0F0"/>
                </a:soli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  <a:reflection blurRad="6350" stA="55000" endA="300" endPos="45500" dir="5400000" sy="-100000" algn="bl" rotWithShape="0"/>
              </a:effectLst>
            </a:rPr>
            <a:t> "El Empollon"</a:t>
          </a:r>
          <a:endParaRPr lang="es-ES" sz="4000" b="1" cap="none" spc="0">
            <a:ln w="19050" cmpd="sng">
              <a:solidFill>
                <a:srgbClr val="00B0F0"/>
              </a:solidFill>
              <a:prstDash val="solid"/>
            </a:ln>
            <a:solidFill>
              <a:srgbClr val="FFFFFF"/>
            </a:solidFill>
            <a:effectLst>
              <a:outerShdw blurRad="41275" dist="12700" dir="12000000" algn="tl" rotWithShape="0">
                <a:srgbClr val="000000">
                  <a:alpha val="40000"/>
                </a:srgbClr>
              </a:outerShdw>
              <a:reflection blurRad="6350" stA="55000" endA="300" endPos="45500" dir="5400000" sy="-100000" algn="bl" rotWithShape="0"/>
            </a:effectLst>
          </a:endParaRPr>
        </a:p>
      </xdr:txBody>
    </xdr:sp>
    <xdr:clientData/>
  </xdr:oneCellAnchor>
  <xdr:twoCellAnchor editAs="oneCell">
    <xdr:from>
      <xdr:col>10</xdr:col>
      <xdr:colOff>152400</xdr:colOff>
      <xdr:row>5</xdr:row>
      <xdr:rowOff>0</xdr:rowOff>
    </xdr:from>
    <xdr:to>
      <xdr:col>13</xdr:col>
      <xdr:colOff>276225</xdr:colOff>
      <xdr:row>20</xdr:row>
      <xdr:rowOff>78232</xdr:rowOff>
    </xdr:to>
    <xdr:pic>
      <xdr:nvPicPr>
        <xdr:cNvPr id="4" name="3 Imagen" descr="http://1.bp.blogspot.com/-Ir04_vJv0t8/T9mLLlUpvEI/AAAAAAAAIKI/u9JJxR0uiPM/s1600/12162004180220874g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962025"/>
          <a:ext cx="2409825" cy="311670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  <a:ex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1</xdr:row>
      <xdr:rowOff>9525</xdr:rowOff>
    </xdr:from>
    <xdr:to>
      <xdr:col>8</xdr:col>
      <xdr:colOff>809625</xdr:colOff>
      <xdr:row>5</xdr:row>
      <xdr:rowOff>9525</xdr:rowOff>
    </xdr:to>
    <xdr:sp macro="" textlink="">
      <xdr:nvSpPr>
        <xdr:cNvPr id="4" name="WordArt 1"/>
        <xdr:cNvSpPr>
          <a:spLocks noChangeArrowheads="1" noChangeShapeType="1" noTextEdit="1"/>
        </xdr:cNvSpPr>
      </xdr:nvSpPr>
      <xdr:spPr bwMode="auto">
        <a:xfrm>
          <a:off x="1562100" y="200025"/>
          <a:ext cx="7391400" cy="7905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noFill/>
              <a:effectLst/>
              <a:latin typeface="Arial Black"/>
            </a:rPr>
            <a:t>Banco Segoviano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676275</xdr:colOff>
      <xdr:row>1</xdr:row>
      <xdr:rowOff>76200</xdr:rowOff>
    </xdr:from>
    <xdr:to>
      <xdr:col>8</xdr:col>
      <xdr:colOff>180975</xdr:colOff>
      <xdr:row>4</xdr:row>
      <xdr:rowOff>161925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3028950" y="266700"/>
          <a:ext cx="5143500" cy="6572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s-ES_tradnl" sz="3600" kern="10" spc="0">
              <a:ln w="19050">
                <a:solidFill>
                  <a:srgbClr xmlns:mc="http://schemas.openxmlformats.org/markup-compatibility/2006" xmlns:a14="http://schemas.microsoft.com/office/drawing/2010/main" val="00FFFF" mc:Ignorable="a14" a14:legacySpreadsheetColorIndex="15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CC99" mc:Ignorable="a14" a14:legacySpreadsheetColorIndex="47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BIBLIOTECA EL LIBRO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609023</xdr:colOff>
      <xdr:row>0</xdr:row>
      <xdr:rowOff>88398</xdr:rowOff>
    </xdr:from>
    <xdr:ext cx="3468257" cy="937629"/>
    <xdr:sp macro="" textlink="">
      <xdr:nvSpPr>
        <xdr:cNvPr id="2" name="1 Rectángulo"/>
        <xdr:cNvSpPr/>
      </xdr:nvSpPr>
      <xdr:spPr>
        <a:xfrm>
          <a:off x="4028498" y="88398"/>
          <a:ext cx="3468257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HOTEL</a:t>
          </a:r>
          <a:r>
            <a:rPr lang="es-ES" sz="5400" b="1" cap="none" spc="0" baseline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 RITZ</a:t>
          </a:r>
          <a:endParaRPr lang="es-ES" sz="5400" b="1" cap="none" spc="0">
            <a:ln w="31550" cmpd="sng">
              <a:gradFill>
                <a:gsLst>
                  <a:gs pos="25000">
                    <a:schemeClr val="accent1">
                      <a:shade val="25000"/>
                      <a:satMod val="190000"/>
                    </a:schemeClr>
                  </a:gs>
                  <a:gs pos="80000">
                    <a:schemeClr val="accent1">
                      <a:tint val="75000"/>
                      <a:satMod val="190000"/>
                    </a:schemeClr>
                  </a:gs>
                </a:gsLst>
                <a:lin ang="5400000"/>
              </a:gradFill>
              <a:prstDash val="solid"/>
            </a:ln>
            <a:solidFill>
              <a:srgbClr val="FFFFFF"/>
            </a:solidFill>
            <a:effectLst>
              <a:outerShdw blurRad="41275" dist="12700" dir="120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609023</xdr:colOff>
      <xdr:row>0</xdr:row>
      <xdr:rowOff>88398</xdr:rowOff>
    </xdr:from>
    <xdr:ext cx="3468257" cy="937629"/>
    <xdr:sp macro="" textlink="">
      <xdr:nvSpPr>
        <xdr:cNvPr id="3" name="2 Rectángulo"/>
        <xdr:cNvSpPr/>
      </xdr:nvSpPr>
      <xdr:spPr>
        <a:xfrm>
          <a:off x="4295198" y="88398"/>
          <a:ext cx="3468257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HOTEL</a:t>
          </a:r>
          <a:r>
            <a:rPr lang="es-ES" sz="5400" b="1" cap="none" spc="0" baseline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 RITZ</a:t>
          </a:r>
          <a:endParaRPr lang="es-ES" sz="5400" b="1" cap="none" spc="0">
            <a:ln w="31550" cmpd="sng">
              <a:gradFill>
                <a:gsLst>
                  <a:gs pos="25000">
                    <a:schemeClr val="accent1">
                      <a:shade val="25000"/>
                      <a:satMod val="190000"/>
                    </a:schemeClr>
                  </a:gs>
                  <a:gs pos="80000">
                    <a:schemeClr val="accent1">
                      <a:tint val="75000"/>
                      <a:satMod val="190000"/>
                    </a:schemeClr>
                  </a:gs>
                </a:gsLst>
                <a:lin ang="5400000"/>
              </a:gradFill>
              <a:prstDash val="solid"/>
            </a:ln>
            <a:solidFill>
              <a:srgbClr val="FFFFFF"/>
            </a:solidFill>
            <a:effectLst>
              <a:outerShdw blurRad="41275" dist="12700" dir="120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14467</xdr:colOff>
      <xdr:row>0</xdr:row>
      <xdr:rowOff>116973</xdr:rowOff>
    </xdr:from>
    <xdr:ext cx="5019323" cy="937629"/>
    <xdr:sp macro="" textlink="">
      <xdr:nvSpPr>
        <xdr:cNvPr id="2" name="1 Rectángulo"/>
        <xdr:cNvSpPr/>
      </xdr:nvSpPr>
      <xdr:spPr>
        <a:xfrm>
          <a:off x="2300467" y="116973"/>
          <a:ext cx="5019323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NÓMINA PAG 51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6:M29"/>
  <sheetViews>
    <sheetView workbookViewId="0">
      <selection activeCell="O21" sqref="O21"/>
    </sheetView>
  </sheetViews>
  <sheetFormatPr baseColWidth="10" defaultRowHeight="15" x14ac:dyDescent="0.25"/>
  <cols>
    <col min="3" max="3" width="17.5703125" bestFit="1" customWidth="1"/>
    <col min="4" max="4" width="12.85546875" bestFit="1" customWidth="1"/>
    <col min="5" max="5" width="12.42578125" customWidth="1"/>
    <col min="6" max="6" width="14.5703125" customWidth="1"/>
    <col min="11" max="11" width="13" customWidth="1"/>
  </cols>
  <sheetData>
    <row r="6" spans="3:13" ht="15.75" thickBot="1" x14ac:dyDescent="0.3"/>
    <row r="7" spans="3:13" ht="15.75" thickBot="1" x14ac:dyDescent="0.3">
      <c r="C7" s="66" t="s">
        <v>98</v>
      </c>
      <c r="D7" s="66" t="s">
        <v>151</v>
      </c>
      <c r="E7" s="66" t="s">
        <v>99</v>
      </c>
      <c r="F7" s="66" t="s">
        <v>100</v>
      </c>
      <c r="G7" s="66" t="s">
        <v>101</v>
      </c>
      <c r="H7" s="66" t="s">
        <v>102</v>
      </c>
      <c r="I7" s="66" t="s">
        <v>17</v>
      </c>
      <c r="J7" s="66" t="s">
        <v>103</v>
      </c>
    </row>
    <row r="8" spans="3:13" x14ac:dyDescent="0.25">
      <c r="C8" s="23" t="s">
        <v>72</v>
      </c>
      <c r="D8" s="23" t="s">
        <v>104</v>
      </c>
      <c r="E8" s="105">
        <f>LOOKUP(D8,$D$26:$E$28)</f>
        <v>25</v>
      </c>
      <c r="F8" s="23">
        <v>4</v>
      </c>
      <c r="G8" s="105">
        <f>E8*F8</f>
        <v>100</v>
      </c>
      <c r="H8" s="105">
        <f>G8*$M$12</f>
        <v>21</v>
      </c>
      <c r="I8" s="105">
        <f>G8+H8</f>
        <v>121</v>
      </c>
      <c r="J8" s="23" t="str">
        <f>LOOKUP(D8,$G$26:$H$28)</f>
        <v>Mochila</v>
      </c>
    </row>
    <row r="9" spans="3:13" x14ac:dyDescent="0.25">
      <c r="C9" s="23" t="s">
        <v>73</v>
      </c>
      <c r="D9" s="23" t="s">
        <v>105</v>
      </c>
      <c r="E9" s="105">
        <f t="shared" ref="E9:E22" si="0">LOOKUP(D9,$D$26:$E$28)</f>
        <v>30</v>
      </c>
      <c r="F9" s="23">
        <v>6</v>
      </c>
      <c r="G9" s="105">
        <f t="shared" ref="G9:G22" si="1">E9*F9</f>
        <v>180</v>
      </c>
      <c r="H9" s="105">
        <f t="shared" ref="H9:H22" si="2">G9*$M$12</f>
        <v>37.799999999999997</v>
      </c>
      <c r="I9" s="105">
        <f t="shared" ref="I9:I22" si="3">G9+H9</f>
        <v>217.8</v>
      </c>
      <c r="J9" s="23" t="str">
        <f t="shared" ref="J9:J22" si="4">LOOKUP(D9,$G$26:$H$28)</f>
        <v>Llavero</v>
      </c>
    </row>
    <row r="10" spans="3:13" x14ac:dyDescent="0.25">
      <c r="C10" s="23" t="s">
        <v>74</v>
      </c>
      <c r="D10" s="23" t="s">
        <v>106</v>
      </c>
      <c r="E10" s="105">
        <f t="shared" si="0"/>
        <v>20</v>
      </c>
      <c r="F10" s="23">
        <v>1</v>
      </c>
      <c r="G10" s="105">
        <f t="shared" si="1"/>
        <v>20</v>
      </c>
      <c r="H10" s="105">
        <f t="shared" si="2"/>
        <v>4.2</v>
      </c>
      <c r="I10" s="105">
        <f t="shared" si="3"/>
        <v>24.2</v>
      </c>
      <c r="J10" s="23" t="str">
        <f t="shared" si="4"/>
        <v>Gorra</v>
      </c>
    </row>
    <row r="11" spans="3:13" ht="15.75" thickBot="1" x14ac:dyDescent="0.3">
      <c r="C11" s="23" t="s">
        <v>75</v>
      </c>
      <c r="D11" s="23" t="s">
        <v>104</v>
      </c>
      <c r="E11" s="105">
        <f t="shared" si="0"/>
        <v>25</v>
      </c>
      <c r="F11" s="23">
        <v>5</v>
      </c>
      <c r="G11" s="105">
        <f t="shared" si="1"/>
        <v>125</v>
      </c>
      <c r="H11" s="105">
        <f t="shared" si="2"/>
        <v>26.25</v>
      </c>
      <c r="I11" s="105">
        <f t="shared" si="3"/>
        <v>151.25</v>
      </c>
      <c r="J11" s="23" t="str">
        <f t="shared" si="4"/>
        <v>Mochila</v>
      </c>
    </row>
    <row r="12" spans="3:13" ht="15.75" thickBot="1" x14ac:dyDescent="0.3">
      <c r="C12" s="23" t="s">
        <v>76</v>
      </c>
      <c r="D12" s="23" t="s">
        <v>105</v>
      </c>
      <c r="E12" s="105">
        <f t="shared" si="0"/>
        <v>30</v>
      </c>
      <c r="F12" s="23">
        <v>2</v>
      </c>
      <c r="G12" s="105">
        <f t="shared" si="1"/>
        <v>60</v>
      </c>
      <c r="H12" s="105">
        <f t="shared" si="2"/>
        <v>12.6</v>
      </c>
      <c r="I12" s="105">
        <f t="shared" si="3"/>
        <v>72.599999999999994</v>
      </c>
      <c r="J12" s="23" t="str">
        <f t="shared" si="4"/>
        <v>Llavero</v>
      </c>
      <c r="L12" s="94" t="s">
        <v>145</v>
      </c>
      <c r="M12" s="95">
        <v>0.21</v>
      </c>
    </row>
    <row r="13" spans="3:13" x14ac:dyDescent="0.25">
      <c r="C13" s="23" t="s">
        <v>77</v>
      </c>
      <c r="D13" s="23" t="s">
        <v>106</v>
      </c>
      <c r="E13" s="105">
        <f t="shared" si="0"/>
        <v>20</v>
      </c>
      <c r="F13" s="23">
        <v>3</v>
      </c>
      <c r="G13" s="105">
        <f t="shared" si="1"/>
        <v>60</v>
      </c>
      <c r="H13" s="105">
        <f t="shared" si="2"/>
        <v>12.6</v>
      </c>
      <c r="I13" s="105">
        <f t="shared" si="3"/>
        <v>72.599999999999994</v>
      </c>
      <c r="J13" s="23" t="str">
        <f t="shared" si="4"/>
        <v>Gorra</v>
      </c>
    </row>
    <row r="14" spans="3:13" x14ac:dyDescent="0.25">
      <c r="C14" s="23" t="s">
        <v>78</v>
      </c>
      <c r="D14" s="23" t="s">
        <v>104</v>
      </c>
      <c r="E14" s="105">
        <f t="shared" si="0"/>
        <v>25</v>
      </c>
      <c r="F14" s="23">
        <v>5</v>
      </c>
      <c r="G14" s="105">
        <f t="shared" si="1"/>
        <v>125</v>
      </c>
      <c r="H14" s="105">
        <f t="shared" si="2"/>
        <v>26.25</v>
      </c>
      <c r="I14" s="105">
        <f t="shared" si="3"/>
        <v>151.25</v>
      </c>
      <c r="J14" s="23" t="str">
        <f t="shared" si="4"/>
        <v>Mochila</v>
      </c>
    </row>
    <row r="15" spans="3:13" x14ac:dyDescent="0.25">
      <c r="C15" s="23" t="s">
        <v>79</v>
      </c>
      <c r="D15" s="23" t="s">
        <v>105</v>
      </c>
      <c r="E15" s="105">
        <f t="shared" si="0"/>
        <v>30</v>
      </c>
      <c r="F15" s="23">
        <v>4</v>
      </c>
      <c r="G15" s="105">
        <f t="shared" si="1"/>
        <v>120</v>
      </c>
      <c r="H15" s="105">
        <f t="shared" si="2"/>
        <v>25.2</v>
      </c>
      <c r="I15" s="105">
        <f t="shared" si="3"/>
        <v>145.19999999999999</v>
      </c>
      <c r="J15" s="23" t="str">
        <f t="shared" si="4"/>
        <v>Llavero</v>
      </c>
    </row>
    <row r="16" spans="3:13" x14ac:dyDescent="0.25">
      <c r="C16" s="23" t="s">
        <v>80</v>
      </c>
      <c r="D16" s="23" t="s">
        <v>106</v>
      </c>
      <c r="E16" s="105">
        <f t="shared" si="0"/>
        <v>20</v>
      </c>
      <c r="F16" s="23">
        <v>1</v>
      </c>
      <c r="G16" s="105">
        <f t="shared" si="1"/>
        <v>20</v>
      </c>
      <c r="H16" s="105">
        <f t="shared" si="2"/>
        <v>4.2</v>
      </c>
      <c r="I16" s="105">
        <f t="shared" si="3"/>
        <v>24.2</v>
      </c>
      <c r="J16" s="23" t="str">
        <f t="shared" si="4"/>
        <v>Gorra</v>
      </c>
    </row>
    <row r="17" spans="3:12" x14ac:dyDescent="0.25">
      <c r="C17" s="23" t="s">
        <v>81</v>
      </c>
      <c r="D17" s="23" t="s">
        <v>104</v>
      </c>
      <c r="E17" s="105">
        <f t="shared" si="0"/>
        <v>25</v>
      </c>
      <c r="F17" s="23">
        <v>2</v>
      </c>
      <c r="G17" s="105">
        <f t="shared" si="1"/>
        <v>50</v>
      </c>
      <c r="H17" s="105">
        <f t="shared" si="2"/>
        <v>10.5</v>
      </c>
      <c r="I17" s="105">
        <f t="shared" si="3"/>
        <v>60.5</v>
      </c>
      <c r="J17" s="23" t="str">
        <f t="shared" si="4"/>
        <v>Mochila</v>
      </c>
    </row>
    <row r="18" spans="3:12" x14ac:dyDescent="0.25">
      <c r="C18" s="23" t="s">
        <v>82</v>
      </c>
      <c r="D18" s="23" t="s">
        <v>106</v>
      </c>
      <c r="E18" s="105">
        <f t="shared" si="0"/>
        <v>20</v>
      </c>
      <c r="F18" s="23">
        <v>5</v>
      </c>
      <c r="G18" s="105">
        <f t="shared" si="1"/>
        <v>100</v>
      </c>
      <c r="H18" s="105">
        <f t="shared" si="2"/>
        <v>21</v>
      </c>
      <c r="I18" s="105">
        <f t="shared" si="3"/>
        <v>121</v>
      </c>
      <c r="J18" s="23" t="str">
        <f t="shared" si="4"/>
        <v>Gorra</v>
      </c>
    </row>
    <row r="19" spans="3:12" x14ac:dyDescent="0.25">
      <c r="C19" s="23" t="s">
        <v>83</v>
      </c>
      <c r="D19" s="23" t="s">
        <v>105</v>
      </c>
      <c r="E19" s="105">
        <f t="shared" si="0"/>
        <v>30</v>
      </c>
      <c r="F19" s="23">
        <v>6</v>
      </c>
      <c r="G19" s="105">
        <f t="shared" si="1"/>
        <v>180</v>
      </c>
      <c r="H19" s="105">
        <f t="shared" si="2"/>
        <v>37.799999999999997</v>
      </c>
      <c r="I19" s="105">
        <f t="shared" si="3"/>
        <v>217.8</v>
      </c>
      <c r="J19" s="23" t="str">
        <f t="shared" si="4"/>
        <v>Llavero</v>
      </c>
    </row>
    <row r="20" spans="3:12" x14ac:dyDescent="0.25">
      <c r="C20" s="23" t="s">
        <v>84</v>
      </c>
      <c r="D20" s="23" t="s">
        <v>105</v>
      </c>
      <c r="E20" s="105">
        <f t="shared" si="0"/>
        <v>30</v>
      </c>
      <c r="F20" s="23">
        <v>4</v>
      </c>
      <c r="G20" s="105">
        <f t="shared" si="1"/>
        <v>120</v>
      </c>
      <c r="H20" s="105">
        <f t="shared" si="2"/>
        <v>25.2</v>
      </c>
      <c r="I20" s="105">
        <f t="shared" si="3"/>
        <v>145.19999999999999</v>
      </c>
      <c r="J20" s="23" t="str">
        <f t="shared" si="4"/>
        <v>Llavero</v>
      </c>
    </row>
    <row r="21" spans="3:12" x14ac:dyDescent="0.25">
      <c r="C21" s="23" t="s">
        <v>85</v>
      </c>
      <c r="D21" s="23" t="s">
        <v>104</v>
      </c>
      <c r="E21" s="105">
        <f t="shared" si="0"/>
        <v>25</v>
      </c>
      <c r="F21" s="23">
        <v>2</v>
      </c>
      <c r="G21" s="105">
        <f t="shared" si="1"/>
        <v>50</v>
      </c>
      <c r="H21" s="105">
        <f t="shared" si="2"/>
        <v>10.5</v>
      </c>
      <c r="I21" s="105">
        <f t="shared" si="3"/>
        <v>60.5</v>
      </c>
      <c r="J21" s="23" t="str">
        <f t="shared" si="4"/>
        <v>Mochila</v>
      </c>
    </row>
    <row r="22" spans="3:12" ht="15.75" thickBot="1" x14ac:dyDescent="0.3">
      <c r="C22" s="24" t="s">
        <v>86</v>
      </c>
      <c r="D22" s="24" t="s">
        <v>106</v>
      </c>
      <c r="E22" s="105">
        <f t="shared" si="0"/>
        <v>20</v>
      </c>
      <c r="F22" s="24">
        <v>5</v>
      </c>
      <c r="G22" s="105">
        <f t="shared" si="1"/>
        <v>100</v>
      </c>
      <c r="H22" s="105">
        <f t="shared" si="2"/>
        <v>21</v>
      </c>
      <c r="I22" s="105">
        <f t="shared" si="3"/>
        <v>121</v>
      </c>
      <c r="J22" s="23" t="str">
        <f t="shared" si="4"/>
        <v>Gorra</v>
      </c>
    </row>
    <row r="24" spans="3:12" ht="15.75" thickBot="1" x14ac:dyDescent="0.3"/>
    <row r="25" spans="3:12" ht="15.75" thickBot="1" x14ac:dyDescent="0.3">
      <c r="D25" s="106" t="s">
        <v>99</v>
      </c>
      <c r="E25" s="107"/>
      <c r="G25" s="106" t="s">
        <v>114</v>
      </c>
      <c r="H25" s="107"/>
      <c r="J25" s="106" t="s">
        <v>110</v>
      </c>
      <c r="K25" s="107"/>
      <c r="L25" s="27">
        <f>SUM(F8:F22)</f>
        <v>55</v>
      </c>
    </row>
    <row r="26" spans="3:12" ht="15.75" thickBot="1" x14ac:dyDescent="0.3">
      <c r="D26" s="28" t="s">
        <v>106</v>
      </c>
      <c r="E26" s="42">
        <v>20</v>
      </c>
      <c r="G26" s="28" t="s">
        <v>106</v>
      </c>
      <c r="H26" s="28" t="s">
        <v>107</v>
      </c>
      <c r="J26" s="106" t="s">
        <v>111</v>
      </c>
      <c r="K26" s="107"/>
      <c r="L26" s="27">
        <f>COUNTIF(J8:J22,"Gorra")</f>
        <v>5</v>
      </c>
    </row>
    <row r="27" spans="3:12" ht="15.75" thickBot="1" x14ac:dyDescent="0.3">
      <c r="D27" s="28" t="s">
        <v>104</v>
      </c>
      <c r="E27" s="42">
        <v>25</v>
      </c>
      <c r="G27" s="28" t="s">
        <v>104</v>
      </c>
      <c r="H27" s="28" t="s">
        <v>108</v>
      </c>
      <c r="J27" s="106" t="s">
        <v>112</v>
      </c>
      <c r="K27" s="107"/>
      <c r="L27" s="27">
        <f>COUNTIF(J8:J22,"Llavero")</f>
        <v>5</v>
      </c>
    </row>
    <row r="28" spans="3:12" ht="15.75" thickBot="1" x14ac:dyDescent="0.3">
      <c r="D28" s="28" t="s">
        <v>105</v>
      </c>
      <c r="E28" s="42">
        <v>30</v>
      </c>
      <c r="G28" s="28" t="s">
        <v>105</v>
      </c>
      <c r="H28" s="28" t="s">
        <v>109</v>
      </c>
      <c r="J28" s="106" t="s">
        <v>113</v>
      </c>
      <c r="K28" s="107"/>
      <c r="L28" s="27">
        <f>COUNTIF(J8:J22,"Mochila")</f>
        <v>5</v>
      </c>
    </row>
    <row r="29" spans="3:12" x14ac:dyDescent="0.25">
      <c r="D29" s="65"/>
      <c r="E29" s="65"/>
      <c r="F29" s="65"/>
      <c r="G29" s="65"/>
      <c r="H29" s="65"/>
      <c r="I29" s="65"/>
      <c r="J29" s="65"/>
    </row>
  </sheetData>
  <sortState ref="D26:E28">
    <sortCondition ref="D26"/>
  </sortState>
  <mergeCells count="6">
    <mergeCell ref="J28:K28"/>
    <mergeCell ref="J25:K25"/>
    <mergeCell ref="J26:K26"/>
    <mergeCell ref="J27:K27"/>
    <mergeCell ref="D25:E25"/>
    <mergeCell ref="G25:H25"/>
  </mergeCells>
  <conditionalFormatting sqref="J8:J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5:I29"/>
  <sheetViews>
    <sheetView workbookViewId="0">
      <selection activeCell="H28" sqref="H28"/>
    </sheetView>
  </sheetViews>
  <sheetFormatPr baseColWidth="10" defaultRowHeight="15" x14ac:dyDescent="0.25"/>
  <cols>
    <col min="2" max="2" width="17.5703125" bestFit="1" customWidth="1"/>
    <col min="3" max="3" width="14.42578125" bestFit="1" customWidth="1"/>
    <col min="7" max="7" width="15.28515625" bestFit="1" customWidth="1"/>
    <col min="8" max="8" width="16.42578125" customWidth="1"/>
    <col min="9" max="9" width="18.7109375" bestFit="1" customWidth="1"/>
  </cols>
  <sheetData>
    <row r="5" spans="2:9" ht="15.75" thickBot="1" x14ac:dyDescent="0.3"/>
    <row r="6" spans="2:9" ht="18.75" thickBot="1" x14ac:dyDescent="0.4">
      <c r="B6" s="62" t="s">
        <v>0</v>
      </c>
      <c r="C6" s="62" t="s">
        <v>66</v>
      </c>
      <c r="D6" s="62" t="s">
        <v>67</v>
      </c>
      <c r="E6" s="62" t="s">
        <v>68</v>
      </c>
      <c r="F6" s="62" t="s">
        <v>69</v>
      </c>
      <c r="G6" s="62" t="s">
        <v>91</v>
      </c>
      <c r="H6" s="64" t="s">
        <v>70</v>
      </c>
      <c r="I6" s="63" t="s">
        <v>71</v>
      </c>
    </row>
    <row r="7" spans="2:9" ht="15.75" thickBot="1" x14ac:dyDescent="0.3">
      <c r="B7" s="48" t="s">
        <v>72</v>
      </c>
      <c r="C7" s="49">
        <v>5.5</v>
      </c>
      <c r="D7" s="49">
        <v>6.7</v>
      </c>
      <c r="E7" s="49">
        <v>4.0999999999999996</v>
      </c>
      <c r="F7" s="49">
        <v>3.5</v>
      </c>
      <c r="G7" s="49">
        <v>6.5</v>
      </c>
      <c r="H7" s="49">
        <f>AVERAGE(C7:G7)</f>
        <v>5.26</v>
      </c>
      <c r="I7" s="48" t="str">
        <f>LOOKUP(H7,$B$25:$C$29)</f>
        <v>Suficiente</v>
      </c>
    </row>
    <row r="8" spans="2:9" ht="15.75" thickBot="1" x14ac:dyDescent="0.3">
      <c r="B8" s="50" t="s">
        <v>73</v>
      </c>
      <c r="C8" s="51">
        <v>5.5</v>
      </c>
      <c r="D8" s="51">
        <v>5.8</v>
      </c>
      <c r="E8" s="51">
        <v>7.5</v>
      </c>
      <c r="F8" s="51">
        <v>6.4</v>
      </c>
      <c r="G8" s="51">
        <v>8.1999999999999993</v>
      </c>
      <c r="H8" s="49">
        <f t="shared" ref="H8:H21" si="0">AVERAGE(C8:G8)</f>
        <v>6.6800000000000015</v>
      </c>
      <c r="I8" s="48" t="str">
        <f t="shared" ref="I8:I21" si="1">LOOKUP(H8,$B$25:$C$29)</f>
        <v>Bien</v>
      </c>
    </row>
    <row r="9" spans="2:9" ht="15.75" thickBot="1" x14ac:dyDescent="0.3">
      <c r="B9" s="50" t="s">
        <v>74</v>
      </c>
      <c r="C9" s="51">
        <v>0.5</v>
      </c>
      <c r="D9" s="51">
        <v>2.5</v>
      </c>
      <c r="E9" s="51">
        <v>2.4</v>
      </c>
      <c r="F9" s="51">
        <v>0.3</v>
      </c>
      <c r="G9" s="51">
        <v>4.5</v>
      </c>
      <c r="H9" s="49">
        <f t="shared" si="0"/>
        <v>2.04</v>
      </c>
      <c r="I9" s="48" t="str">
        <f t="shared" si="1"/>
        <v>insuficiente</v>
      </c>
    </row>
    <row r="10" spans="2:9" ht="15.75" thickBot="1" x14ac:dyDescent="0.3">
      <c r="B10" s="50" t="s">
        <v>75</v>
      </c>
      <c r="C10" s="51">
        <v>3.5</v>
      </c>
      <c r="D10" s="51">
        <v>2.5</v>
      </c>
      <c r="E10" s="51">
        <v>4.5999999999999996</v>
      </c>
      <c r="F10" s="51">
        <v>3.4</v>
      </c>
      <c r="G10" s="51">
        <v>3.5</v>
      </c>
      <c r="H10" s="49">
        <f t="shared" si="0"/>
        <v>3.5</v>
      </c>
      <c r="I10" s="48" t="str">
        <f t="shared" si="1"/>
        <v>insuficiente</v>
      </c>
    </row>
    <row r="11" spans="2:9" ht="15.75" thickBot="1" x14ac:dyDescent="0.3">
      <c r="B11" s="50" t="s">
        <v>76</v>
      </c>
      <c r="C11" s="51">
        <v>7.5</v>
      </c>
      <c r="D11" s="51">
        <v>8.5</v>
      </c>
      <c r="E11" s="51">
        <v>4.7</v>
      </c>
      <c r="F11" s="51">
        <v>8.6</v>
      </c>
      <c r="G11" s="51">
        <v>9.5</v>
      </c>
      <c r="H11" s="49">
        <f t="shared" si="0"/>
        <v>7.76</v>
      </c>
      <c r="I11" s="48" t="str">
        <f t="shared" si="1"/>
        <v>Notable</v>
      </c>
    </row>
    <row r="12" spans="2:9" ht="15.75" thickBot="1" x14ac:dyDescent="0.3">
      <c r="B12" s="50" t="s">
        <v>77</v>
      </c>
      <c r="C12" s="51">
        <v>3.5</v>
      </c>
      <c r="D12" s="51">
        <v>2.5</v>
      </c>
      <c r="E12" s="51">
        <v>1.5</v>
      </c>
      <c r="F12" s="51">
        <v>0.5</v>
      </c>
      <c r="G12" s="51">
        <v>0.7</v>
      </c>
      <c r="H12" s="49">
        <f t="shared" si="0"/>
        <v>1.7399999999999998</v>
      </c>
      <c r="I12" s="48" t="str">
        <f t="shared" si="1"/>
        <v>insuficiente</v>
      </c>
    </row>
    <row r="13" spans="2:9" ht="15.75" thickBot="1" x14ac:dyDescent="0.3">
      <c r="B13" s="50" t="s">
        <v>78</v>
      </c>
      <c r="C13" s="51">
        <v>8.5</v>
      </c>
      <c r="D13" s="51">
        <v>9.6999999999999993</v>
      </c>
      <c r="E13" s="51">
        <v>9.6999999999999993</v>
      </c>
      <c r="F13" s="51">
        <v>6.5</v>
      </c>
      <c r="G13" s="51">
        <v>7.5</v>
      </c>
      <c r="H13" s="49">
        <f t="shared" si="0"/>
        <v>8.379999999999999</v>
      </c>
      <c r="I13" s="48" t="str">
        <f t="shared" si="1"/>
        <v>Notable</v>
      </c>
    </row>
    <row r="14" spans="2:9" ht="15.75" thickBot="1" x14ac:dyDescent="0.3">
      <c r="B14" s="50" t="s">
        <v>79</v>
      </c>
      <c r="C14" s="51">
        <v>5.6</v>
      </c>
      <c r="D14" s="51">
        <v>7.2</v>
      </c>
      <c r="E14" s="51">
        <v>5.5</v>
      </c>
      <c r="F14" s="51">
        <v>6.3</v>
      </c>
      <c r="G14" s="51">
        <v>9.1999999999999993</v>
      </c>
      <c r="H14" s="49">
        <f t="shared" si="0"/>
        <v>6.76</v>
      </c>
      <c r="I14" s="48" t="str">
        <f t="shared" si="1"/>
        <v>Bien</v>
      </c>
    </row>
    <row r="15" spans="2:9" ht="15.75" thickBot="1" x14ac:dyDescent="0.3">
      <c r="B15" s="50" t="s">
        <v>80</v>
      </c>
      <c r="C15" s="51">
        <v>7.2</v>
      </c>
      <c r="D15" s="51">
        <v>8.6</v>
      </c>
      <c r="E15" s="51">
        <v>8.6</v>
      </c>
      <c r="F15" s="51">
        <v>8.6</v>
      </c>
      <c r="G15" s="51">
        <v>8.4</v>
      </c>
      <c r="H15" s="49">
        <f t="shared" si="0"/>
        <v>8.2799999999999994</v>
      </c>
      <c r="I15" s="48" t="str">
        <f t="shared" si="1"/>
        <v>Notable</v>
      </c>
    </row>
    <row r="16" spans="2:9" ht="15.75" thickBot="1" x14ac:dyDescent="0.3">
      <c r="B16" s="50" t="s">
        <v>81</v>
      </c>
      <c r="C16" s="51">
        <v>6</v>
      </c>
      <c r="D16" s="51">
        <v>5.2</v>
      </c>
      <c r="E16" s="51">
        <v>5.4</v>
      </c>
      <c r="F16" s="51">
        <v>3.2</v>
      </c>
      <c r="G16" s="51">
        <v>5.3</v>
      </c>
      <c r="H16" s="49">
        <f t="shared" si="0"/>
        <v>5.0200000000000005</v>
      </c>
      <c r="I16" s="48" t="str">
        <f t="shared" si="1"/>
        <v>Suficiente</v>
      </c>
    </row>
    <row r="17" spans="2:9" ht="15.75" thickBot="1" x14ac:dyDescent="0.3">
      <c r="B17" s="50" t="s">
        <v>82</v>
      </c>
      <c r="C17" s="51">
        <v>8</v>
      </c>
      <c r="D17" s="51">
        <v>6.6</v>
      </c>
      <c r="E17" s="51">
        <v>7.5</v>
      </c>
      <c r="F17" s="51">
        <v>4.5999999999999996</v>
      </c>
      <c r="G17" s="51">
        <v>4.2</v>
      </c>
      <c r="H17" s="49">
        <f t="shared" si="0"/>
        <v>6.1800000000000006</v>
      </c>
      <c r="I17" s="48" t="str">
        <f t="shared" si="1"/>
        <v>Bien</v>
      </c>
    </row>
    <row r="18" spans="2:9" ht="15.75" thickBot="1" x14ac:dyDescent="0.3">
      <c r="B18" s="50" t="s">
        <v>83</v>
      </c>
      <c r="C18" s="51">
        <v>8.3000000000000007</v>
      </c>
      <c r="D18" s="51">
        <v>9.1999999999999993</v>
      </c>
      <c r="E18" s="51">
        <v>8.6</v>
      </c>
      <c r="F18" s="51">
        <v>5.9</v>
      </c>
      <c r="G18" s="51">
        <v>8</v>
      </c>
      <c r="H18" s="49">
        <f t="shared" si="0"/>
        <v>8</v>
      </c>
      <c r="I18" s="48" t="str">
        <f t="shared" si="1"/>
        <v>Notable</v>
      </c>
    </row>
    <row r="19" spans="2:9" ht="15.75" thickBot="1" x14ac:dyDescent="0.3">
      <c r="B19" s="50" t="s">
        <v>84</v>
      </c>
      <c r="C19" s="51">
        <v>6</v>
      </c>
      <c r="D19" s="51">
        <v>10</v>
      </c>
      <c r="E19" s="51">
        <v>9.1999999999999993</v>
      </c>
      <c r="F19" s="51">
        <v>7.1</v>
      </c>
      <c r="G19" s="51">
        <v>4.7</v>
      </c>
      <c r="H19" s="49">
        <f t="shared" si="0"/>
        <v>7.4</v>
      </c>
      <c r="I19" s="48" t="str">
        <f t="shared" si="1"/>
        <v>Notable</v>
      </c>
    </row>
    <row r="20" spans="2:9" ht="15.75" thickBot="1" x14ac:dyDescent="0.3">
      <c r="B20" s="50" t="s">
        <v>85</v>
      </c>
      <c r="C20" s="51">
        <v>9</v>
      </c>
      <c r="D20" s="51">
        <v>8.5</v>
      </c>
      <c r="E20" s="51">
        <v>5.6</v>
      </c>
      <c r="F20" s="51">
        <v>6</v>
      </c>
      <c r="G20" s="51">
        <v>6.5</v>
      </c>
      <c r="H20" s="49">
        <f t="shared" si="0"/>
        <v>7.12</v>
      </c>
      <c r="I20" s="48" t="str">
        <f t="shared" si="1"/>
        <v>Notable</v>
      </c>
    </row>
    <row r="21" spans="2:9" ht="15.75" thickBot="1" x14ac:dyDescent="0.3">
      <c r="B21" s="52" t="s">
        <v>86</v>
      </c>
      <c r="C21" s="53">
        <v>8.5</v>
      </c>
      <c r="D21" s="53">
        <v>9.8000000000000007</v>
      </c>
      <c r="E21" s="53">
        <v>9.5</v>
      </c>
      <c r="F21" s="53">
        <v>8.1999999999999993</v>
      </c>
      <c r="G21" s="53">
        <v>9.6999999999999993</v>
      </c>
      <c r="H21" s="49">
        <f t="shared" si="0"/>
        <v>9.14</v>
      </c>
      <c r="I21" s="48" t="str">
        <f t="shared" si="1"/>
        <v>Sobresaliente</v>
      </c>
    </row>
    <row r="23" spans="2:9" ht="15.75" thickBot="1" x14ac:dyDescent="0.3"/>
    <row r="24" spans="2:9" ht="15.75" thickBot="1" x14ac:dyDescent="0.3">
      <c r="B24" s="109" t="s">
        <v>71</v>
      </c>
      <c r="C24" s="110"/>
      <c r="D24" s="54"/>
      <c r="F24" s="111" t="s">
        <v>93</v>
      </c>
      <c r="G24" s="111"/>
      <c r="H24" s="96">
        <f>MAX(H7:H21)</f>
        <v>9.14</v>
      </c>
    </row>
    <row r="25" spans="2:9" ht="15.75" thickBot="1" x14ac:dyDescent="0.3">
      <c r="B25" s="56">
        <v>0</v>
      </c>
      <c r="C25" s="59" t="s">
        <v>92</v>
      </c>
      <c r="D25" s="55"/>
      <c r="F25" s="111" t="s">
        <v>94</v>
      </c>
      <c r="G25" s="111"/>
      <c r="H25" s="96">
        <f>MIN(H7:H21)</f>
        <v>1.7399999999999998</v>
      </c>
    </row>
    <row r="26" spans="2:9" ht="15.75" thickBot="1" x14ac:dyDescent="0.3">
      <c r="B26" s="57">
        <v>5</v>
      </c>
      <c r="C26" s="60" t="s">
        <v>87</v>
      </c>
      <c r="D26" s="55"/>
      <c r="F26" s="111" t="s">
        <v>95</v>
      </c>
      <c r="G26" s="111"/>
      <c r="H26" s="96">
        <f>AVERAGE(H7:H21)</f>
        <v>6.2173333333333334</v>
      </c>
    </row>
    <row r="27" spans="2:9" ht="15.75" thickBot="1" x14ac:dyDescent="0.3">
      <c r="B27" s="57">
        <v>6</v>
      </c>
      <c r="C27" s="60" t="s">
        <v>88</v>
      </c>
      <c r="D27" s="55"/>
    </row>
    <row r="28" spans="2:9" ht="15.75" thickBot="1" x14ac:dyDescent="0.3">
      <c r="B28" s="57">
        <v>7</v>
      </c>
      <c r="C28" s="60" t="s">
        <v>89</v>
      </c>
      <c r="D28" s="55"/>
      <c r="F28" s="108" t="s">
        <v>96</v>
      </c>
      <c r="G28" s="108"/>
      <c r="H28" s="27">
        <f>COUNTIF(E7:E21,"&gt;4,9")</f>
        <v>10</v>
      </c>
    </row>
    <row r="29" spans="2:9" ht="15.75" thickBot="1" x14ac:dyDescent="0.3">
      <c r="B29" s="58">
        <v>9</v>
      </c>
      <c r="C29" s="61" t="s">
        <v>90</v>
      </c>
      <c r="D29" s="55"/>
      <c r="F29" s="108" t="s">
        <v>97</v>
      </c>
      <c r="G29" s="108"/>
      <c r="H29" s="27">
        <f>COUNTIF(F7:F21,"&lt;4,9")</f>
        <v>6</v>
      </c>
    </row>
  </sheetData>
  <mergeCells count="6">
    <mergeCell ref="F29:G29"/>
    <mergeCell ref="B24:C24"/>
    <mergeCell ref="F24:G24"/>
    <mergeCell ref="F25:G25"/>
    <mergeCell ref="F26:G26"/>
    <mergeCell ref="F28:G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C3:K29"/>
  <sheetViews>
    <sheetView tabSelected="1" zoomScale="80" zoomScaleNormal="80" workbookViewId="0">
      <selection activeCell="D9" sqref="D9"/>
    </sheetView>
  </sheetViews>
  <sheetFormatPr baseColWidth="10" defaultRowHeight="15" x14ac:dyDescent="0.25"/>
  <cols>
    <col min="3" max="3" width="14.85546875" customWidth="1"/>
    <col min="4" max="4" width="18.7109375" bestFit="1" customWidth="1"/>
    <col min="5" max="5" width="15.7109375" bestFit="1" customWidth="1"/>
    <col min="6" max="6" width="14.28515625" bestFit="1" customWidth="1"/>
    <col min="7" max="8" width="17.85546875" bestFit="1" customWidth="1"/>
    <col min="9" max="9" width="16.42578125" customWidth="1"/>
    <col min="10" max="10" width="15.28515625" customWidth="1"/>
    <col min="11" max="11" width="15.5703125" customWidth="1"/>
  </cols>
  <sheetData>
    <row r="3" spans="3:11" ht="15.75" thickBot="1" x14ac:dyDescent="0.3"/>
    <row r="4" spans="3:11" ht="15.75" thickBot="1" x14ac:dyDescent="0.3">
      <c r="J4" s="45" t="s">
        <v>26</v>
      </c>
      <c r="K4" s="42">
        <v>20.350000000000001</v>
      </c>
    </row>
    <row r="5" spans="3:11" ht="15.75" thickBot="1" x14ac:dyDescent="0.3">
      <c r="J5" s="46" t="s">
        <v>27</v>
      </c>
      <c r="K5" s="43">
        <v>0.15</v>
      </c>
    </row>
    <row r="7" spans="3:11" ht="15.75" thickBot="1" x14ac:dyDescent="0.3"/>
    <row r="8" spans="3:11" ht="18.75" thickBot="1" x14ac:dyDescent="0.3">
      <c r="C8" s="37" t="s">
        <v>28</v>
      </c>
      <c r="D8" s="37" t="s">
        <v>29</v>
      </c>
      <c r="E8" s="37" t="s">
        <v>30</v>
      </c>
      <c r="F8" s="37" t="s">
        <v>31</v>
      </c>
      <c r="G8" s="37" t="s">
        <v>33</v>
      </c>
      <c r="H8" s="41" t="s">
        <v>32</v>
      </c>
      <c r="I8" s="37" t="s">
        <v>26</v>
      </c>
      <c r="J8" s="37" t="s">
        <v>34</v>
      </c>
      <c r="K8" s="37" t="s">
        <v>35</v>
      </c>
    </row>
    <row r="9" spans="3:11" ht="15.75" thickBot="1" x14ac:dyDescent="0.3">
      <c r="C9" s="38" t="s">
        <v>36</v>
      </c>
      <c r="D9" s="38" t="s">
        <v>37</v>
      </c>
      <c r="E9" s="40">
        <v>1005</v>
      </c>
      <c r="F9" s="38" t="s">
        <v>58</v>
      </c>
      <c r="G9" s="39"/>
      <c r="H9" s="38">
        <v>1</v>
      </c>
      <c r="I9" s="39"/>
      <c r="J9" s="40"/>
      <c r="K9" s="40"/>
    </row>
    <row r="10" spans="3:11" ht="15.75" thickBot="1" x14ac:dyDescent="0.3">
      <c r="C10" s="38" t="s">
        <v>38</v>
      </c>
      <c r="D10" s="38" t="s">
        <v>39</v>
      </c>
      <c r="E10" s="40">
        <v>665.75</v>
      </c>
      <c r="F10" s="38" t="s">
        <v>59</v>
      </c>
      <c r="G10" s="39"/>
      <c r="H10" s="38">
        <v>3</v>
      </c>
      <c r="I10" s="39"/>
      <c r="J10" s="40"/>
      <c r="K10" s="40"/>
    </row>
    <row r="11" spans="3:11" ht="15.75" thickBot="1" x14ac:dyDescent="0.3">
      <c r="C11" s="38" t="s">
        <v>40</v>
      </c>
      <c r="D11" s="38" t="s">
        <v>41</v>
      </c>
      <c r="E11" s="40">
        <v>1105.95</v>
      </c>
      <c r="F11" s="38" t="s">
        <v>60</v>
      </c>
      <c r="G11" s="39"/>
      <c r="H11" s="38">
        <v>1</v>
      </c>
      <c r="I11" s="39"/>
      <c r="J11" s="40"/>
      <c r="K11" s="40"/>
    </row>
    <row r="12" spans="3:11" ht="15.75" thickBot="1" x14ac:dyDescent="0.3">
      <c r="C12" s="38" t="s">
        <v>42</v>
      </c>
      <c r="D12" s="38" t="s">
        <v>43</v>
      </c>
      <c r="E12" s="40">
        <v>908.25</v>
      </c>
      <c r="F12" s="38" t="s">
        <v>58</v>
      </c>
      <c r="G12" s="39"/>
      <c r="H12" s="38">
        <v>1</v>
      </c>
      <c r="I12" s="39"/>
      <c r="J12" s="40"/>
      <c r="K12" s="40"/>
    </row>
    <row r="13" spans="3:11" ht="15.75" thickBot="1" x14ac:dyDescent="0.3">
      <c r="C13" s="38" t="s">
        <v>44</v>
      </c>
      <c r="D13" s="38" t="s">
        <v>45</v>
      </c>
      <c r="E13" s="40">
        <v>740.36</v>
      </c>
      <c r="F13" s="38" t="s">
        <v>58</v>
      </c>
      <c r="G13" s="39"/>
      <c r="H13" s="38">
        <v>2</v>
      </c>
      <c r="I13" s="39"/>
      <c r="J13" s="40"/>
      <c r="K13" s="40"/>
    </row>
    <row r="14" spans="3:11" ht="15.75" thickBot="1" x14ac:dyDescent="0.3">
      <c r="C14" s="38" t="s">
        <v>46</v>
      </c>
      <c r="D14" s="38" t="s">
        <v>47</v>
      </c>
      <c r="E14" s="40">
        <v>845</v>
      </c>
      <c r="F14" s="38" t="s">
        <v>61</v>
      </c>
      <c r="G14" s="39"/>
      <c r="H14" s="38">
        <v>4</v>
      </c>
      <c r="I14" s="39"/>
      <c r="J14" s="40"/>
      <c r="K14" s="40"/>
    </row>
    <row r="15" spans="3:11" ht="15.75" thickBot="1" x14ac:dyDescent="0.3">
      <c r="C15" s="38" t="s">
        <v>48</v>
      </c>
      <c r="D15" s="38" t="s">
        <v>45</v>
      </c>
      <c r="E15" s="40">
        <v>704.23</v>
      </c>
      <c r="F15" s="38" t="s">
        <v>59</v>
      </c>
      <c r="G15" s="39"/>
      <c r="H15" s="38">
        <v>3</v>
      </c>
      <c r="I15" s="39"/>
      <c r="J15" s="40"/>
      <c r="K15" s="40"/>
    </row>
    <row r="16" spans="3:11" ht="15.75" thickBot="1" x14ac:dyDescent="0.3">
      <c r="C16" s="38" t="s">
        <v>49</v>
      </c>
      <c r="D16" s="38" t="s">
        <v>50</v>
      </c>
      <c r="E16" s="40">
        <v>1000.69</v>
      </c>
      <c r="F16" s="38" t="s">
        <v>59</v>
      </c>
      <c r="G16" s="39"/>
      <c r="H16" s="38">
        <v>3</v>
      </c>
      <c r="I16" s="39"/>
      <c r="J16" s="40"/>
      <c r="K16" s="40"/>
    </row>
    <row r="17" spans="3:11" ht="15.75" thickBot="1" x14ac:dyDescent="0.3">
      <c r="C17" s="38" t="s">
        <v>51</v>
      </c>
      <c r="D17" s="38" t="s">
        <v>45</v>
      </c>
      <c r="E17" s="40">
        <v>754.36</v>
      </c>
      <c r="F17" s="38" t="s">
        <v>58</v>
      </c>
      <c r="G17" s="39"/>
      <c r="H17" s="38">
        <v>2</v>
      </c>
      <c r="I17" s="39"/>
      <c r="J17" s="40"/>
      <c r="K17" s="40"/>
    </row>
    <row r="18" spans="3:11" ht="15.75" thickBot="1" x14ac:dyDescent="0.3">
      <c r="C18" s="38" t="s">
        <v>52</v>
      </c>
      <c r="D18" s="38" t="s">
        <v>37</v>
      </c>
      <c r="E18" s="40">
        <v>875.25</v>
      </c>
      <c r="F18" s="38" t="s">
        <v>59</v>
      </c>
      <c r="G18" s="39"/>
      <c r="H18" s="38">
        <v>3</v>
      </c>
      <c r="I18" s="39"/>
      <c r="J18" s="40"/>
      <c r="K18" s="40"/>
    </row>
    <row r="19" spans="3:11" ht="15.75" thickBot="1" x14ac:dyDescent="0.3">
      <c r="C19" s="38" t="s">
        <v>53</v>
      </c>
      <c r="D19" s="38" t="s">
        <v>37</v>
      </c>
      <c r="E19" s="40">
        <v>690.5</v>
      </c>
      <c r="F19" s="38" t="s">
        <v>58</v>
      </c>
      <c r="G19" s="39"/>
      <c r="H19" s="38">
        <v>1</v>
      </c>
      <c r="I19" s="39"/>
      <c r="J19" s="40"/>
      <c r="K19" s="40"/>
    </row>
    <row r="20" spans="3:11" x14ac:dyDescent="0.25">
      <c r="J20" s="33"/>
    </row>
    <row r="21" spans="3:11" ht="15.75" thickBot="1" x14ac:dyDescent="0.3"/>
    <row r="22" spans="3:11" ht="15.75" thickBot="1" x14ac:dyDescent="0.3">
      <c r="C22" s="34" t="s">
        <v>59</v>
      </c>
      <c r="D22" s="102">
        <v>10</v>
      </c>
      <c r="F22" s="112" t="s">
        <v>54</v>
      </c>
      <c r="G22" s="113"/>
      <c r="I22" s="44" t="s">
        <v>62</v>
      </c>
      <c r="J22" s="99"/>
    </row>
    <row r="23" spans="3:11" ht="15.75" thickBot="1" x14ac:dyDescent="0.3">
      <c r="C23" s="35" t="s">
        <v>61</v>
      </c>
      <c r="D23" s="103">
        <v>20</v>
      </c>
      <c r="F23" s="29" t="s">
        <v>55</v>
      </c>
      <c r="G23" s="93"/>
      <c r="I23" s="44" t="s">
        <v>63</v>
      </c>
      <c r="J23" s="100"/>
    </row>
    <row r="24" spans="3:11" ht="15.75" thickBot="1" x14ac:dyDescent="0.3">
      <c r="C24" s="35" t="s">
        <v>58</v>
      </c>
      <c r="D24" s="103">
        <v>30</v>
      </c>
      <c r="F24" s="30" t="s">
        <v>56</v>
      </c>
      <c r="G24" s="93"/>
      <c r="I24" s="44" t="s">
        <v>64</v>
      </c>
      <c r="J24" s="100"/>
    </row>
    <row r="25" spans="3:11" ht="15.75" thickBot="1" x14ac:dyDescent="0.3">
      <c r="C25" s="36" t="s">
        <v>60</v>
      </c>
      <c r="D25" s="104">
        <v>45</v>
      </c>
      <c r="F25" s="31" t="s">
        <v>57</v>
      </c>
      <c r="G25" s="93"/>
      <c r="I25" s="44" t="s">
        <v>65</v>
      </c>
      <c r="J25" s="47"/>
    </row>
    <row r="26" spans="3:11" ht="14.45" x14ac:dyDescent="0.3">
      <c r="G26" s="32"/>
    </row>
    <row r="27" spans="3:11" thickBot="1" x14ac:dyDescent="0.35">
      <c r="E27" s="33"/>
    </row>
    <row r="28" spans="3:11" ht="15.75" thickBot="1" x14ac:dyDescent="0.3">
      <c r="E28" s="114" t="s">
        <v>152</v>
      </c>
      <c r="F28" s="114"/>
      <c r="G28" s="114"/>
      <c r="H28" s="114"/>
      <c r="I28" s="27">
        <f>SUMIFS(H9:H19,F9:F19,"soltero",E9:E19,"&gt;1000")</f>
        <v>1</v>
      </c>
    </row>
    <row r="29" spans="3:11" ht="15.75" thickBot="1" x14ac:dyDescent="0.3">
      <c r="E29" s="114" t="s">
        <v>153</v>
      </c>
      <c r="F29" s="114"/>
      <c r="G29" s="114"/>
      <c r="H29" s="114"/>
      <c r="I29" s="27">
        <f>AVERAGEIFS(E9:E19,D9:D19,"Comercial",F9:F19,"casado")</f>
        <v>875.25</v>
      </c>
    </row>
  </sheetData>
  <mergeCells count="3">
    <mergeCell ref="F22:G22"/>
    <mergeCell ref="E28:H28"/>
    <mergeCell ref="E29:H2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249977111117893"/>
  </sheetPr>
  <dimension ref="C7:I29"/>
  <sheetViews>
    <sheetView topLeftCell="A7" workbookViewId="0">
      <selection activeCell="H29" sqref="H29"/>
    </sheetView>
  </sheetViews>
  <sheetFormatPr baseColWidth="10" defaultRowHeight="15" x14ac:dyDescent="0.25"/>
  <cols>
    <col min="3" max="3" width="12.42578125" bestFit="1" customWidth="1"/>
    <col min="4" max="5" width="22.7109375" customWidth="1"/>
    <col min="6" max="6" width="16.7109375" customWidth="1"/>
    <col min="7" max="7" width="19" customWidth="1"/>
    <col min="8" max="8" width="17.5703125" customWidth="1"/>
    <col min="9" max="9" width="21.5703125" bestFit="1" customWidth="1"/>
  </cols>
  <sheetData>
    <row r="7" spans="3:9" ht="15.75" thickBot="1" x14ac:dyDescent="0.3"/>
    <row r="8" spans="3:9" ht="15.75" thickBot="1" x14ac:dyDescent="0.3">
      <c r="C8" s="1" t="s">
        <v>0</v>
      </c>
      <c r="D8" s="2" t="s">
        <v>1</v>
      </c>
      <c r="E8" s="1" t="s">
        <v>2</v>
      </c>
      <c r="F8" s="3" t="s">
        <v>3</v>
      </c>
      <c r="G8" s="3" t="s">
        <v>4</v>
      </c>
      <c r="H8" s="1" t="s">
        <v>5</v>
      </c>
      <c r="I8" s="1" t="s">
        <v>6</v>
      </c>
    </row>
    <row r="9" spans="3:9" ht="15.75" thickBot="1" x14ac:dyDescent="0.3">
      <c r="C9" s="4" t="s">
        <v>7</v>
      </c>
      <c r="D9" s="5">
        <v>37865</v>
      </c>
      <c r="E9" s="6">
        <v>37884</v>
      </c>
      <c r="F9" s="7"/>
      <c r="G9" s="8"/>
      <c r="H9" s="9"/>
      <c r="I9" s="10"/>
    </row>
    <row r="10" spans="3:9" ht="15.75" thickBot="1" x14ac:dyDescent="0.3">
      <c r="C10" s="11" t="s">
        <v>8</v>
      </c>
      <c r="D10" s="12">
        <v>37884</v>
      </c>
      <c r="E10" s="13">
        <v>37892</v>
      </c>
      <c r="F10" s="7"/>
      <c r="G10" s="8"/>
      <c r="H10" s="9"/>
      <c r="I10" s="10"/>
    </row>
    <row r="11" spans="3:9" ht="15.75" thickBot="1" x14ac:dyDescent="0.3">
      <c r="C11" s="11" t="s">
        <v>9</v>
      </c>
      <c r="D11" s="12">
        <v>37797</v>
      </c>
      <c r="E11" s="13">
        <v>37833</v>
      </c>
      <c r="F11" s="7"/>
      <c r="G11" s="8"/>
      <c r="H11" s="9"/>
      <c r="I11" s="10"/>
    </row>
    <row r="12" spans="3:9" ht="15.75" thickBot="1" x14ac:dyDescent="0.3">
      <c r="C12" s="11" t="s">
        <v>10</v>
      </c>
      <c r="D12" s="12">
        <v>37866</v>
      </c>
      <c r="E12" s="13">
        <v>37904</v>
      </c>
      <c r="F12" s="7"/>
      <c r="G12" s="8"/>
      <c r="H12" s="9"/>
      <c r="I12" s="10"/>
    </row>
    <row r="13" spans="3:9" ht="15.75" thickBot="1" x14ac:dyDescent="0.3">
      <c r="C13" s="11" t="s">
        <v>11</v>
      </c>
      <c r="D13" s="12">
        <v>37869</v>
      </c>
      <c r="E13" s="13">
        <v>37899</v>
      </c>
      <c r="F13" s="7"/>
      <c r="G13" s="8"/>
      <c r="H13" s="9"/>
      <c r="I13" s="10"/>
    </row>
    <row r="14" spans="3:9" ht="15.75" thickBot="1" x14ac:dyDescent="0.3">
      <c r="C14" s="11" t="s">
        <v>12</v>
      </c>
      <c r="D14" s="12">
        <v>37865</v>
      </c>
      <c r="E14" s="13">
        <v>37886</v>
      </c>
      <c r="F14" s="7"/>
      <c r="G14" s="8"/>
      <c r="H14" s="9"/>
      <c r="I14" s="10"/>
    </row>
    <row r="15" spans="3:9" ht="15.75" thickBot="1" x14ac:dyDescent="0.3">
      <c r="C15" s="11" t="s">
        <v>13</v>
      </c>
      <c r="D15" s="12">
        <v>37871</v>
      </c>
      <c r="E15" s="13">
        <v>37898</v>
      </c>
      <c r="F15" s="7"/>
      <c r="G15" s="8"/>
      <c r="H15" s="9"/>
      <c r="I15" s="10"/>
    </row>
    <row r="16" spans="3:9" ht="15.75" thickBot="1" x14ac:dyDescent="0.3">
      <c r="C16" s="11" t="s">
        <v>14</v>
      </c>
      <c r="D16" s="12">
        <v>37867</v>
      </c>
      <c r="E16" s="13">
        <v>37876</v>
      </c>
      <c r="F16" s="7"/>
      <c r="G16" s="8"/>
      <c r="H16" s="9"/>
      <c r="I16" s="10"/>
    </row>
    <row r="17" spans="3:9" ht="15.75" thickBot="1" x14ac:dyDescent="0.3">
      <c r="C17" s="11" t="s">
        <v>15</v>
      </c>
      <c r="D17" s="12">
        <v>37885</v>
      </c>
      <c r="E17" s="13">
        <v>37912</v>
      </c>
      <c r="F17" s="7"/>
      <c r="G17" s="8"/>
      <c r="H17" s="9"/>
      <c r="I17" s="10"/>
    </row>
    <row r="18" spans="3:9" ht="15.75" thickBot="1" x14ac:dyDescent="0.3">
      <c r="C18" s="14" t="s">
        <v>16</v>
      </c>
      <c r="D18" s="15">
        <v>37865</v>
      </c>
      <c r="E18" s="16">
        <v>37976</v>
      </c>
      <c r="F18" s="7"/>
      <c r="G18" s="8"/>
      <c r="H18" s="9"/>
      <c r="I18" s="10"/>
    </row>
    <row r="19" spans="3:9" ht="15.75" thickBot="1" x14ac:dyDescent="0.3">
      <c r="C19" s="17"/>
      <c r="D19" s="17"/>
      <c r="E19" s="17"/>
      <c r="F19" s="7"/>
      <c r="G19" s="18" t="s">
        <v>17</v>
      </c>
      <c r="H19" s="19"/>
      <c r="I19" s="17"/>
    </row>
    <row r="20" spans="3:9" x14ac:dyDescent="0.25">
      <c r="C20" s="20" t="s">
        <v>18</v>
      </c>
      <c r="D20" s="26">
        <v>15</v>
      </c>
      <c r="E20" s="17"/>
      <c r="F20" s="7"/>
      <c r="G20" s="17"/>
      <c r="H20" s="17"/>
      <c r="I20" s="17"/>
    </row>
    <row r="21" spans="3:9" ht="15.75" thickBot="1" x14ac:dyDescent="0.3">
      <c r="C21" s="21" t="s">
        <v>5</v>
      </c>
      <c r="D21" s="25">
        <v>2.5</v>
      </c>
      <c r="E21" s="17"/>
      <c r="F21" s="17"/>
      <c r="G21" s="17"/>
      <c r="H21" s="17"/>
      <c r="I21" s="17"/>
    </row>
    <row r="22" spans="3:9" ht="15.75" thickBot="1" x14ac:dyDescent="0.3">
      <c r="C22" s="17"/>
      <c r="D22" s="17"/>
      <c r="E22" s="17"/>
      <c r="F22" s="17"/>
      <c r="G22" s="17"/>
      <c r="H22" s="17"/>
      <c r="I22" s="17"/>
    </row>
    <row r="23" spans="3:9" ht="15.75" thickBot="1" x14ac:dyDescent="0.3">
      <c r="C23" s="115" t="s">
        <v>19</v>
      </c>
      <c r="D23" s="116"/>
      <c r="E23" s="17"/>
      <c r="F23" s="17"/>
      <c r="G23" s="17"/>
      <c r="H23" s="17"/>
      <c r="I23" s="17"/>
    </row>
    <row r="24" spans="3:9" x14ac:dyDescent="0.25">
      <c r="C24" s="20">
        <v>0</v>
      </c>
      <c r="D24" s="10" t="s">
        <v>20</v>
      </c>
      <c r="E24" s="17"/>
      <c r="F24" s="17"/>
      <c r="G24" s="17"/>
      <c r="H24" s="17"/>
      <c r="I24" s="17"/>
    </row>
    <row r="25" spans="3:9" x14ac:dyDescent="0.25">
      <c r="C25" s="22">
        <v>1</v>
      </c>
      <c r="D25" s="23" t="s">
        <v>21</v>
      </c>
      <c r="E25" s="17"/>
      <c r="F25" s="17"/>
      <c r="G25" s="17"/>
      <c r="H25" s="17"/>
      <c r="I25" s="17"/>
    </row>
    <row r="26" spans="3:9" x14ac:dyDescent="0.25">
      <c r="C26" s="22">
        <v>8</v>
      </c>
      <c r="D26" s="23" t="s">
        <v>22</v>
      </c>
      <c r="E26" s="17"/>
      <c r="F26" s="17"/>
      <c r="G26" s="17"/>
      <c r="H26" s="17"/>
      <c r="I26" s="17"/>
    </row>
    <row r="27" spans="3:9" x14ac:dyDescent="0.25">
      <c r="C27" s="22">
        <v>15</v>
      </c>
      <c r="D27" s="23" t="s">
        <v>23</v>
      </c>
      <c r="E27" s="17"/>
      <c r="F27" s="17"/>
      <c r="G27" s="17"/>
      <c r="H27" s="17"/>
      <c r="I27" s="17"/>
    </row>
    <row r="28" spans="3:9" x14ac:dyDescent="0.25">
      <c r="C28" s="22">
        <v>22</v>
      </c>
      <c r="D28" s="23" t="s">
        <v>24</v>
      </c>
      <c r="E28" s="17"/>
      <c r="F28" s="17"/>
      <c r="G28" s="17"/>
      <c r="H28" s="17"/>
      <c r="I28" s="17"/>
    </row>
    <row r="29" spans="3:9" ht="15.75" thickBot="1" x14ac:dyDescent="0.3">
      <c r="C29" s="21">
        <v>28</v>
      </c>
      <c r="D29" s="24" t="s">
        <v>25</v>
      </c>
      <c r="E29" s="17"/>
      <c r="F29" s="17"/>
      <c r="G29" s="17"/>
      <c r="H29" s="17"/>
      <c r="I29" s="17"/>
    </row>
  </sheetData>
  <mergeCells count="1">
    <mergeCell ref="C23:D2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5:N28"/>
  <sheetViews>
    <sheetView workbookViewId="0">
      <selection activeCell="L21" sqref="L21"/>
    </sheetView>
  </sheetViews>
  <sheetFormatPr baseColWidth="10" defaultColWidth="11.42578125" defaultRowHeight="15" x14ac:dyDescent="0.25"/>
  <cols>
    <col min="1" max="2" width="11.42578125" style="17"/>
    <col min="3" max="3" width="18.42578125" style="17" bestFit="1" customWidth="1"/>
    <col min="4" max="4" width="14" style="17" customWidth="1"/>
    <col min="5" max="5" width="13.7109375" style="17" bestFit="1" customWidth="1"/>
    <col min="6" max="7" width="18.42578125" style="17" bestFit="1" customWidth="1"/>
    <col min="8" max="8" width="15.85546875" style="17" bestFit="1" customWidth="1"/>
    <col min="9" max="9" width="12" style="17" bestFit="1" customWidth="1"/>
    <col min="10" max="10" width="21.140625" style="17" customWidth="1"/>
    <col min="11" max="12" width="11.42578125" style="17"/>
    <col min="13" max="13" width="12.7109375" style="17" customWidth="1"/>
    <col min="14" max="16384" width="11.42578125" style="17"/>
  </cols>
  <sheetData>
    <row r="5" spans="3:14" x14ac:dyDescent="0.25">
      <c r="M5" s="98"/>
    </row>
    <row r="6" spans="3:14" ht="15.75" thickBot="1" x14ac:dyDescent="0.3"/>
    <row r="7" spans="3:14" ht="16.5" thickBot="1" x14ac:dyDescent="0.3">
      <c r="C7" s="67" t="s">
        <v>98</v>
      </c>
      <c r="D7" s="67" t="s">
        <v>1</v>
      </c>
      <c r="E7" s="67" t="s">
        <v>2</v>
      </c>
      <c r="F7" s="67" t="s">
        <v>3</v>
      </c>
      <c r="G7" s="67" t="s">
        <v>121</v>
      </c>
      <c r="H7" s="68" t="s">
        <v>120</v>
      </c>
      <c r="I7" s="68" t="s">
        <v>102</v>
      </c>
      <c r="J7" s="68" t="s">
        <v>17</v>
      </c>
      <c r="K7" s="68" t="s">
        <v>114</v>
      </c>
      <c r="L7" s="69"/>
    </row>
    <row r="8" spans="3:14" ht="15.75" thickBot="1" x14ac:dyDescent="0.3">
      <c r="C8" s="70" t="s">
        <v>7</v>
      </c>
      <c r="D8" s="71">
        <v>37848</v>
      </c>
      <c r="E8" s="71">
        <v>37860</v>
      </c>
      <c r="F8" s="72">
        <f>E8-D8</f>
        <v>12</v>
      </c>
      <c r="G8" s="83" t="s">
        <v>115</v>
      </c>
      <c r="H8" s="73"/>
      <c r="I8" s="73"/>
      <c r="J8" s="73"/>
      <c r="K8" s="70"/>
      <c r="L8" s="69"/>
    </row>
    <row r="9" spans="3:14" ht="15.75" thickBot="1" x14ac:dyDescent="0.3">
      <c r="C9" s="74" t="s">
        <v>8</v>
      </c>
      <c r="D9" s="75">
        <v>37858</v>
      </c>
      <c r="E9" s="75">
        <v>37875</v>
      </c>
      <c r="F9" s="72">
        <f t="shared" ref="F9:F17" si="0">E9-D9</f>
        <v>17</v>
      </c>
      <c r="G9" s="84" t="s">
        <v>116</v>
      </c>
      <c r="H9" s="73"/>
      <c r="I9" s="73"/>
      <c r="J9" s="73"/>
      <c r="K9" s="70"/>
      <c r="L9" s="69"/>
    </row>
    <row r="10" spans="3:14" ht="15.75" thickBot="1" x14ac:dyDescent="0.3">
      <c r="C10" s="74" t="s">
        <v>9</v>
      </c>
      <c r="D10" s="75">
        <v>37834</v>
      </c>
      <c r="E10" s="75">
        <v>37839</v>
      </c>
      <c r="F10" s="72">
        <f t="shared" si="0"/>
        <v>5</v>
      </c>
      <c r="G10" s="84" t="s">
        <v>117</v>
      </c>
      <c r="H10" s="73"/>
      <c r="I10" s="73"/>
      <c r="J10" s="73"/>
      <c r="K10" s="70"/>
      <c r="L10" s="69"/>
    </row>
    <row r="11" spans="3:14" ht="15.75" thickBot="1" x14ac:dyDescent="0.3">
      <c r="C11" s="74" t="s">
        <v>10</v>
      </c>
      <c r="D11" s="75">
        <v>37840</v>
      </c>
      <c r="E11" s="75">
        <v>37847</v>
      </c>
      <c r="F11" s="72">
        <f t="shared" si="0"/>
        <v>7</v>
      </c>
      <c r="G11" s="84" t="s">
        <v>116</v>
      </c>
      <c r="H11" s="73"/>
      <c r="I11" s="73"/>
      <c r="J11" s="73"/>
      <c r="K11" s="70"/>
      <c r="L11" s="69"/>
    </row>
    <row r="12" spans="3:14" ht="15.75" thickBot="1" x14ac:dyDescent="0.3">
      <c r="C12" s="74" t="s">
        <v>11</v>
      </c>
      <c r="D12" s="75">
        <v>37843</v>
      </c>
      <c r="E12" s="75">
        <v>37858</v>
      </c>
      <c r="F12" s="72">
        <f t="shared" si="0"/>
        <v>15</v>
      </c>
      <c r="G12" s="84" t="s">
        <v>116</v>
      </c>
      <c r="H12" s="73"/>
      <c r="I12" s="73"/>
      <c r="J12" s="73"/>
      <c r="K12" s="70"/>
      <c r="L12" s="69"/>
    </row>
    <row r="13" spans="3:14" ht="15.75" thickBot="1" x14ac:dyDescent="0.3">
      <c r="C13" s="74" t="s">
        <v>12</v>
      </c>
      <c r="D13" s="75">
        <v>37861</v>
      </c>
      <c r="E13" s="75">
        <v>37870</v>
      </c>
      <c r="F13" s="72">
        <f t="shared" si="0"/>
        <v>9</v>
      </c>
      <c r="G13" s="84" t="s">
        <v>115</v>
      </c>
      <c r="H13" s="73"/>
      <c r="I13" s="73"/>
      <c r="J13" s="73"/>
      <c r="K13" s="70"/>
      <c r="L13" s="69"/>
      <c r="M13"/>
      <c r="N13"/>
    </row>
    <row r="14" spans="3:14" ht="15.75" thickBot="1" x14ac:dyDescent="0.3">
      <c r="C14" s="74" t="s">
        <v>13</v>
      </c>
      <c r="D14" s="75">
        <v>37853</v>
      </c>
      <c r="E14" s="75">
        <v>37869</v>
      </c>
      <c r="F14" s="72">
        <f t="shared" si="0"/>
        <v>16</v>
      </c>
      <c r="G14" s="84" t="s">
        <v>116</v>
      </c>
      <c r="H14" s="73"/>
      <c r="I14" s="73"/>
      <c r="J14" s="73"/>
      <c r="K14" s="70"/>
      <c r="L14" s="69"/>
      <c r="M14"/>
      <c r="N14"/>
    </row>
    <row r="15" spans="3:14" ht="15.75" thickBot="1" x14ac:dyDescent="0.3">
      <c r="C15" s="74" t="s">
        <v>14</v>
      </c>
      <c r="D15" s="75">
        <v>37839</v>
      </c>
      <c r="E15" s="75">
        <v>37849</v>
      </c>
      <c r="F15" s="72">
        <f t="shared" si="0"/>
        <v>10</v>
      </c>
      <c r="G15" s="84" t="s">
        <v>115</v>
      </c>
      <c r="H15" s="73"/>
      <c r="I15" s="73"/>
      <c r="J15" s="73"/>
      <c r="K15" s="70"/>
      <c r="L15" s="69"/>
      <c r="M15"/>
      <c r="N15"/>
    </row>
    <row r="16" spans="3:14" ht="15.75" thickBot="1" x14ac:dyDescent="0.3">
      <c r="C16" s="74" t="s">
        <v>15</v>
      </c>
      <c r="D16" s="75">
        <v>37857</v>
      </c>
      <c r="E16" s="75">
        <v>37860</v>
      </c>
      <c r="F16" s="72">
        <f t="shared" si="0"/>
        <v>3</v>
      </c>
      <c r="G16" s="84" t="s">
        <v>116</v>
      </c>
      <c r="H16" s="73"/>
      <c r="I16" s="73"/>
      <c r="J16" s="73"/>
      <c r="K16" s="70"/>
      <c r="L16" s="69"/>
    </row>
    <row r="17" spans="2:14" ht="15.75" thickBot="1" x14ac:dyDescent="0.3">
      <c r="C17" s="76" t="s">
        <v>16</v>
      </c>
      <c r="D17" s="77">
        <v>37852</v>
      </c>
      <c r="E17" s="77">
        <v>37853</v>
      </c>
      <c r="F17" s="72">
        <f t="shared" si="0"/>
        <v>1</v>
      </c>
      <c r="G17" s="85" t="s">
        <v>117</v>
      </c>
      <c r="H17" s="73"/>
      <c r="I17" s="73"/>
      <c r="J17" s="73"/>
      <c r="K17" s="70"/>
      <c r="L17" s="69"/>
    </row>
    <row r="18" spans="2:14" ht="16.5" thickBot="1" x14ac:dyDescent="0.3">
      <c r="C18" s="78"/>
      <c r="D18" s="78"/>
      <c r="E18" s="78"/>
      <c r="F18" s="97"/>
      <c r="G18" s="79" t="s">
        <v>118</v>
      </c>
      <c r="H18" s="86"/>
      <c r="I18" s="86"/>
      <c r="J18" s="86"/>
      <c r="K18" s="82"/>
      <c r="L18" s="69"/>
    </row>
    <row r="19" spans="2:14" ht="16.5" thickBot="1" x14ac:dyDescent="0.3">
      <c r="C19" s="80" t="s">
        <v>102</v>
      </c>
      <c r="D19" s="81">
        <v>0.16</v>
      </c>
      <c r="E19" s="78"/>
      <c r="F19" s="78"/>
      <c r="G19" s="78"/>
      <c r="H19" s="78"/>
      <c r="I19" s="78"/>
      <c r="J19" s="78"/>
      <c r="K19" s="78"/>
      <c r="L19" s="69"/>
    </row>
    <row r="20" spans="2:14" x14ac:dyDescent="0.25">
      <c r="C20" s="78"/>
      <c r="D20" s="78"/>
      <c r="E20" s="78"/>
      <c r="F20" s="78"/>
      <c r="G20" s="78"/>
      <c r="H20" s="78"/>
      <c r="I20" s="78"/>
      <c r="J20" s="78"/>
      <c r="K20" s="78"/>
      <c r="L20" s="69"/>
    </row>
    <row r="21" spans="2:14" ht="15.75" thickBot="1" x14ac:dyDescent="0.3">
      <c r="B21"/>
      <c r="C21"/>
      <c r="D21"/>
      <c r="E21"/>
      <c r="F21"/>
      <c r="G21"/>
      <c r="H21" s="78"/>
      <c r="I21" s="78"/>
      <c r="J21" s="78"/>
      <c r="K21" s="78"/>
      <c r="L21" s="69"/>
    </row>
    <row r="22" spans="2:14" ht="16.5" thickBot="1" x14ac:dyDescent="0.3">
      <c r="B22"/>
      <c r="C22"/>
      <c r="D22"/>
      <c r="E22"/>
      <c r="F22"/>
      <c r="G22"/>
      <c r="H22" s="78"/>
      <c r="I22" s="117" t="s">
        <v>119</v>
      </c>
      <c r="J22" s="118"/>
      <c r="K22" s="82"/>
      <c r="L22" s="69"/>
    </row>
    <row r="23" spans="2:14" ht="16.5" thickBot="1" x14ac:dyDescent="0.3">
      <c r="B23"/>
      <c r="C23" s="67" t="s">
        <v>121</v>
      </c>
      <c r="D23" s="67" t="s">
        <v>149</v>
      </c>
      <c r="E23"/>
      <c r="F23" s="67" t="s">
        <v>121</v>
      </c>
      <c r="G23" s="67" t="s">
        <v>150</v>
      </c>
      <c r="H23" s="78"/>
      <c r="I23" s="117" t="s">
        <v>154</v>
      </c>
      <c r="J23" s="118"/>
      <c r="K23" s="82"/>
      <c r="L23"/>
      <c r="M23"/>
      <c r="N23"/>
    </row>
    <row r="24" spans="2:14" ht="16.5" thickBot="1" x14ac:dyDescent="0.3">
      <c r="C24" s="80" t="s">
        <v>117</v>
      </c>
      <c r="D24" s="86">
        <v>29990</v>
      </c>
      <c r="E24" s="78"/>
      <c r="F24" s="80" t="s">
        <v>117</v>
      </c>
      <c r="G24" s="86" t="s">
        <v>146</v>
      </c>
      <c r="H24" s="78"/>
      <c r="I24" s="117" t="s">
        <v>155</v>
      </c>
      <c r="J24" s="118"/>
      <c r="K24" s="82"/>
      <c r="L24"/>
      <c r="M24"/>
      <c r="N24"/>
    </row>
    <row r="25" spans="2:14" ht="16.5" thickBot="1" x14ac:dyDescent="0.3">
      <c r="C25" s="80" t="s">
        <v>116</v>
      </c>
      <c r="D25" s="86">
        <v>45550</v>
      </c>
      <c r="E25" s="69"/>
      <c r="F25" s="80" t="s">
        <v>116</v>
      </c>
      <c r="G25" s="86" t="s">
        <v>147</v>
      </c>
      <c r="H25" s="69"/>
      <c r="I25" s="117" t="s">
        <v>156</v>
      </c>
      <c r="J25" s="118"/>
      <c r="K25" s="82"/>
      <c r="L25" s="69"/>
    </row>
    <row r="26" spans="2:14" ht="16.5" thickBot="1" x14ac:dyDescent="0.3">
      <c r="C26" s="80" t="s">
        <v>115</v>
      </c>
      <c r="D26" s="86">
        <v>75775</v>
      </c>
      <c r="E26" s="69"/>
      <c r="F26" s="80" t="s">
        <v>115</v>
      </c>
      <c r="G26" s="86" t="s">
        <v>148</v>
      </c>
      <c r="H26" s="69"/>
      <c r="L26" s="69"/>
    </row>
    <row r="27" spans="2:14" x14ac:dyDescent="0.25">
      <c r="E27"/>
      <c r="G27"/>
      <c r="H27"/>
      <c r="I27"/>
      <c r="J27"/>
      <c r="K27"/>
      <c r="L27" s="69"/>
    </row>
    <row r="28" spans="2:14" x14ac:dyDescent="0.25">
      <c r="E28"/>
      <c r="G28"/>
      <c r="H28"/>
      <c r="I28"/>
      <c r="J28"/>
      <c r="K28"/>
      <c r="L28" s="69"/>
    </row>
  </sheetData>
  <mergeCells count="4">
    <mergeCell ref="I24:J24"/>
    <mergeCell ref="I22:J22"/>
    <mergeCell ref="I23:J23"/>
    <mergeCell ref="I25:J25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6:J26"/>
  <sheetViews>
    <sheetView workbookViewId="0">
      <selection activeCell="I26" sqref="I26"/>
    </sheetView>
  </sheetViews>
  <sheetFormatPr baseColWidth="10" defaultRowHeight="15" x14ac:dyDescent="0.25"/>
  <cols>
    <col min="2" max="2" width="19.85546875" bestFit="1" customWidth="1"/>
    <col min="3" max="10" width="16.42578125" customWidth="1"/>
    <col min="11" max="12" width="14.140625" bestFit="1" customWidth="1"/>
  </cols>
  <sheetData>
    <row r="6" spans="2:10" ht="15.75" thickBot="1" x14ac:dyDescent="0.3"/>
    <row r="7" spans="2:10" ht="15.75" thickBot="1" x14ac:dyDescent="0.3">
      <c r="B7" s="38"/>
      <c r="C7" s="87" t="s">
        <v>131</v>
      </c>
      <c r="D7" s="87" t="s">
        <v>132</v>
      </c>
      <c r="E7" s="87" t="s">
        <v>133</v>
      </c>
      <c r="F7" s="87" t="s">
        <v>134</v>
      </c>
      <c r="G7" s="87" t="s">
        <v>135</v>
      </c>
      <c r="H7" s="87" t="s">
        <v>136</v>
      </c>
      <c r="I7" s="87" t="s">
        <v>137</v>
      </c>
      <c r="J7" s="87" t="s">
        <v>138</v>
      </c>
    </row>
    <row r="8" spans="2:10" ht="15.75" thickBot="1" x14ac:dyDescent="0.3">
      <c r="B8" s="90" t="s">
        <v>30</v>
      </c>
      <c r="C8" s="91">
        <v>1250</v>
      </c>
      <c r="D8" s="91">
        <v>1300</v>
      </c>
      <c r="E8" s="91">
        <v>1450</v>
      </c>
      <c r="F8" s="91">
        <v>1680</v>
      </c>
      <c r="G8" s="91">
        <v>1100</v>
      </c>
      <c r="H8" s="91">
        <v>980</v>
      </c>
      <c r="I8" s="91">
        <v>1500</v>
      </c>
      <c r="J8" s="91">
        <v>2000</v>
      </c>
    </row>
    <row r="9" spans="2:10" ht="15.75" thickBot="1" x14ac:dyDescent="0.3">
      <c r="B9" s="87" t="s">
        <v>122</v>
      </c>
      <c r="C9" s="38">
        <v>45</v>
      </c>
      <c r="D9" s="38">
        <v>30</v>
      </c>
      <c r="E9" s="38">
        <v>35</v>
      </c>
      <c r="F9" s="38">
        <v>46</v>
      </c>
      <c r="G9" s="38">
        <v>54</v>
      </c>
      <c r="H9" s="38">
        <v>20</v>
      </c>
      <c r="I9" s="38">
        <v>28</v>
      </c>
      <c r="J9" s="38">
        <v>60</v>
      </c>
    </row>
    <row r="10" spans="2:10" ht="15.75" thickBot="1" x14ac:dyDescent="0.3">
      <c r="B10" s="90" t="s">
        <v>123</v>
      </c>
      <c r="C10" s="92"/>
      <c r="D10" s="92"/>
      <c r="E10" s="92"/>
      <c r="F10" s="92"/>
      <c r="G10" s="92"/>
      <c r="H10" s="92"/>
      <c r="I10" s="92"/>
      <c r="J10" s="92"/>
    </row>
    <row r="11" spans="2:10" ht="15.75" thickBot="1" x14ac:dyDescent="0.3">
      <c r="B11" s="87" t="s">
        <v>139</v>
      </c>
      <c r="C11" s="38">
        <v>2</v>
      </c>
      <c r="D11" s="38">
        <v>5</v>
      </c>
      <c r="E11" s="38">
        <v>7</v>
      </c>
      <c r="F11" s="38">
        <v>12</v>
      </c>
      <c r="G11" s="38">
        <v>2</v>
      </c>
      <c r="H11" s="38">
        <v>1</v>
      </c>
      <c r="I11" s="38">
        <v>4</v>
      </c>
      <c r="J11" s="38">
        <v>9</v>
      </c>
    </row>
    <row r="12" spans="2:10" ht="15.75" thickBot="1" x14ac:dyDescent="0.3">
      <c r="B12" s="88" t="s">
        <v>125</v>
      </c>
      <c r="C12" s="89"/>
      <c r="D12" s="89"/>
      <c r="E12" s="89"/>
      <c r="F12" s="89"/>
      <c r="G12" s="89"/>
      <c r="H12" s="89"/>
      <c r="I12" s="89"/>
      <c r="J12" s="89"/>
    </row>
    <row r="13" spans="2:10" ht="15.75" thickBot="1" x14ac:dyDescent="0.3">
      <c r="B13" s="87" t="s">
        <v>32</v>
      </c>
      <c r="C13" s="38">
        <v>1</v>
      </c>
      <c r="D13" s="38">
        <v>2</v>
      </c>
      <c r="E13" s="38">
        <v>5</v>
      </c>
      <c r="F13" s="38">
        <v>4</v>
      </c>
      <c r="G13" s="38">
        <v>1</v>
      </c>
      <c r="H13" s="38">
        <v>2</v>
      </c>
      <c r="I13" s="38">
        <v>1</v>
      </c>
      <c r="J13" s="38">
        <v>3</v>
      </c>
    </row>
    <row r="14" spans="2:10" ht="15.75" thickBot="1" x14ac:dyDescent="0.3">
      <c r="B14" s="90" t="s">
        <v>126</v>
      </c>
      <c r="C14" s="92"/>
      <c r="D14" s="92"/>
      <c r="E14" s="92"/>
      <c r="F14" s="92"/>
      <c r="G14" s="92"/>
      <c r="H14" s="92"/>
      <c r="I14" s="92"/>
      <c r="J14" s="92"/>
    </row>
    <row r="15" spans="2:10" ht="15.75" thickBot="1" x14ac:dyDescent="0.3">
      <c r="B15" s="87" t="s">
        <v>127</v>
      </c>
      <c r="C15" s="101"/>
      <c r="D15" s="101"/>
      <c r="E15" s="101"/>
      <c r="F15" s="101"/>
      <c r="G15" s="101"/>
      <c r="H15" s="101"/>
      <c r="I15" s="101"/>
      <c r="J15" s="101"/>
    </row>
    <row r="16" spans="2:10" ht="15.75" thickBot="1" x14ac:dyDescent="0.3">
      <c r="B16" s="90" t="s">
        <v>128</v>
      </c>
      <c r="C16" s="92"/>
      <c r="D16" s="92"/>
      <c r="E16" s="92"/>
      <c r="F16" s="92"/>
      <c r="G16" s="92"/>
      <c r="H16" s="92"/>
      <c r="I16" s="92"/>
      <c r="J16" s="92"/>
    </row>
    <row r="17" spans="2:10" ht="15.75" thickBot="1" x14ac:dyDescent="0.3">
      <c r="B17" s="87" t="s">
        <v>129</v>
      </c>
      <c r="C17" s="38"/>
      <c r="D17" s="38"/>
      <c r="E17" s="38"/>
      <c r="F17" s="38"/>
      <c r="G17" s="38"/>
      <c r="H17" s="38"/>
      <c r="I17" s="38"/>
      <c r="J17" s="38"/>
    </row>
    <row r="18" spans="2:10" ht="15.75" thickBot="1" x14ac:dyDescent="0.3">
      <c r="B18" s="90" t="s">
        <v>130</v>
      </c>
      <c r="C18" s="91"/>
      <c r="D18" s="91"/>
      <c r="E18" s="91"/>
      <c r="F18" s="91"/>
      <c r="G18" s="91"/>
      <c r="H18" s="91"/>
      <c r="I18" s="91"/>
      <c r="J18" s="91"/>
    </row>
    <row r="20" spans="2:10" ht="15.75" thickBot="1" x14ac:dyDescent="0.3"/>
    <row r="21" spans="2:10" ht="15.75" thickBot="1" x14ac:dyDescent="0.3">
      <c r="C21" s="119" t="s">
        <v>124</v>
      </c>
      <c r="D21" s="119"/>
    </row>
    <row r="22" spans="2:10" ht="15.75" thickBot="1" x14ac:dyDescent="0.3">
      <c r="C22" s="28" t="s">
        <v>140</v>
      </c>
      <c r="D22" s="28" t="s">
        <v>141</v>
      </c>
      <c r="F22" s="28" t="s">
        <v>142</v>
      </c>
      <c r="G22" s="43">
        <v>0.04</v>
      </c>
      <c r="I22" s="28" t="s">
        <v>144</v>
      </c>
      <c r="J22" s="93">
        <v>18</v>
      </c>
    </row>
    <row r="23" spans="2:10" ht="15.75" thickBot="1" x14ac:dyDescent="0.3">
      <c r="C23" s="28">
        <v>1</v>
      </c>
      <c r="D23" s="28">
        <v>50</v>
      </c>
      <c r="F23" s="28" t="s">
        <v>129</v>
      </c>
      <c r="G23" s="43">
        <v>0.14000000000000001</v>
      </c>
      <c r="I23" s="28" t="s">
        <v>143</v>
      </c>
      <c r="J23" s="93">
        <v>50</v>
      </c>
    </row>
    <row r="24" spans="2:10" ht="15.75" thickBot="1" x14ac:dyDescent="0.3">
      <c r="C24" s="28">
        <v>5</v>
      </c>
      <c r="D24" s="28">
        <v>100</v>
      </c>
    </row>
    <row r="25" spans="2:10" ht="15.75" thickBot="1" x14ac:dyDescent="0.3">
      <c r="C25" s="28">
        <v>10</v>
      </c>
      <c r="D25" s="28">
        <v>200</v>
      </c>
    </row>
    <row r="26" spans="2:10" ht="15.75" thickBot="1" x14ac:dyDescent="0.3">
      <c r="C26" s="28">
        <v>15</v>
      </c>
      <c r="D26" s="28">
        <v>300</v>
      </c>
    </row>
  </sheetData>
  <mergeCells count="1">
    <mergeCell ref="C21:D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MADRID ROCKMUSIC</vt:lpstr>
      <vt:lpstr>ACADEMIA EL EMPOLLON</vt:lpstr>
      <vt:lpstr>BANCO DE MOLDAVIA</vt:lpstr>
      <vt:lpstr>BIBLIOTECA EL LIBRO</vt:lpstr>
      <vt:lpstr>HOTEL RITZ</vt:lpstr>
      <vt:lpstr>NOMINA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junio-1619</dc:creator>
  <cp:lastModifiedBy>IES MQ</cp:lastModifiedBy>
  <dcterms:created xsi:type="dcterms:W3CDTF">2013-06-13T12:00:18Z</dcterms:created>
  <dcterms:modified xsi:type="dcterms:W3CDTF">2024-02-19T08:28:19Z</dcterms:modified>
</cp:coreProperties>
</file>